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80" i="1" l="1"/>
  <c r="H301" i="1"/>
  <c r="G301" i="1"/>
  <c r="F301" i="1"/>
  <c r="I301" i="1" s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H287" i="1"/>
  <c r="G287" i="1"/>
  <c r="F287" i="1"/>
  <c r="E287" i="1"/>
  <c r="D287" i="1"/>
  <c r="C287" i="1"/>
  <c r="I287" i="1" s="1"/>
  <c r="I286" i="1"/>
  <c r="H285" i="1"/>
  <c r="F285" i="1"/>
  <c r="I285" i="1" s="1"/>
  <c r="I284" i="1"/>
  <c r="I283" i="1"/>
  <c r="G282" i="1"/>
  <c r="I282" i="1" s="1"/>
  <c r="I280" i="1"/>
  <c r="I279" i="1"/>
  <c r="I278" i="1"/>
  <c r="I277" i="1"/>
  <c r="H276" i="1"/>
  <c r="G276" i="1"/>
  <c r="E276" i="1"/>
  <c r="D276" i="1"/>
  <c r="C276" i="1"/>
  <c r="H275" i="1"/>
  <c r="G275" i="1"/>
  <c r="I275" i="1" s="1"/>
  <c r="H274" i="1"/>
  <c r="G274" i="1"/>
  <c r="I272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H256" i="1"/>
  <c r="G256" i="1"/>
  <c r="F256" i="1"/>
  <c r="E256" i="1"/>
  <c r="D256" i="1"/>
  <c r="C256" i="1"/>
  <c r="I256" i="1" s="1"/>
  <c r="I255" i="1"/>
  <c r="I254" i="1"/>
  <c r="I253" i="1"/>
  <c r="I252" i="1"/>
  <c r="I251" i="1"/>
  <c r="I250" i="1"/>
  <c r="I249" i="1"/>
  <c r="I248" i="1"/>
  <c r="I247" i="1"/>
  <c r="I246" i="1"/>
  <c r="H245" i="1"/>
  <c r="G245" i="1"/>
  <c r="F245" i="1"/>
  <c r="E245" i="1"/>
  <c r="D245" i="1"/>
  <c r="C245" i="1"/>
  <c r="I245" i="1" s="1"/>
  <c r="I244" i="1"/>
  <c r="H243" i="1"/>
  <c r="G243" i="1"/>
  <c r="F243" i="1"/>
  <c r="I243" i="1" s="1"/>
  <c r="H242" i="1"/>
  <c r="H271" i="1" s="1"/>
  <c r="H273" i="1" s="1"/>
  <c r="H302" i="1" s="1"/>
  <c r="H303" i="1" s="1"/>
  <c r="G242" i="1"/>
  <c r="G271" i="1" s="1"/>
  <c r="G273" i="1" s="1"/>
  <c r="G302" i="1" s="1"/>
  <c r="G303" i="1" s="1"/>
  <c r="F242" i="1"/>
  <c r="F271" i="1" s="1"/>
  <c r="F273" i="1" s="1"/>
  <c r="E242" i="1"/>
  <c r="E271" i="1" s="1"/>
  <c r="E273" i="1" s="1"/>
  <c r="E302" i="1" s="1"/>
  <c r="D242" i="1"/>
  <c r="D271" i="1" s="1"/>
  <c r="D273" i="1" s="1"/>
  <c r="D302" i="1" s="1"/>
  <c r="D303" i="1" s="1"/>
  <c r="C242" i="1"/>
  <c r="C271" i="1" s="1"/>
  <c r="I241" i="1"/>
  <c r="I240" i="1"/>
  <c r="D214" i="1"/>
  <c r="C214" i="1"/>
  <c r="C211" i="1"/>
  <c r="D208" i="1"/>
  <c r="D221" i="1" s="1"/>
  <c r="C208" i="1"/>
  <c r="C221" i="1" s="1"/>
  <c r="D193" i="1"/>
  <c r="C193" i="1"/>
  <c r="C190" i="1"/>
  <c r="D180" i="1"/>
  <c r="D206" i="1" s="1"/>
  <c r="C180" i="1"/>
  <c r="C206" i="1" s="1"/>
  <c r="C177" i="1"/>
  <c r="D169" i="1"/>
  <c r="C169" i="1"/>
  <c r="C168" i="1"/>
  <c r="C163" i="1"/>
  <c r="D160" i="1"/>
  <c r="D178" i="1" s="1"/>
  <c r="D223" i="1" s="1"/>
  <c r="D225" i="1" s="1"/>
  <c r="C160" i="1"/>
  <c r="C178" i="1" s="1"/>
  <c r="C138" i="1"/>
  <c r="D135" i="1"/>
  <c r="C135" i="1"/>
  <c r="D134" i="1"/>
  <c r="C134" i="1"/>
  <c r="D133" i="1"/>
  <c r="C133" i="1"/>
  <c r="C130" i="1"/>
  <c r="C126" i="1"/>
  <c r="C123" i="1"/>
  <c r="J282" i="1" s="1"/>
  <c r="C122" i="1"/>
  <c r="D118" i="1"/>
  <c r="C118" i="1"/>
  <c r="D117" i="1"/>
  <c r="C117" i="1"/>
  <c r="D116" i="1"/>
  <c r="C116" i="1"/>
  <c r="C114" i="1"/>
  <c r="C112" i="1"/>
  <c r="C109" i="1"/>
  <c r="D108" i="1"/>
  <c r="C108" i="1"/>
  <c r="C107" i="1"/>
  <c r="C106" i="1"/>
  <c r="C104" i="1"/>
  <c r="C103" i="1"/>
  <c r="C102" i="1"/>
  <c r="C101" i="1"/>
  <c r="D100" i="1"/>
  <c r="D105" i="1" s="1"/>
  <c r="D111" i="1" s="1"/>
  <c r="D113" i="1" s="1"/>
  <c r="D115" i="1" s="1"/>
  <c r="D131" i="1" s="1"/>
  <c r="C99" i="1"/>
  <c r="C98" i="1"/>
  <c r="C100" i="1" s="1"/>
  <c r="C105" i="1" s="1"/>
  <c r="C111" i="1" s="1"/>
  <c r="C113" i="1" s="1"/>
  <c r="C115" i="1" s="1"/>
  <c r="C131" i="1" s="1"/>
  <c r="C82" i="1"/>
  <c r="C77" i="1"/>
  <c r="D76" i="1"/>
  <c r="D78" i="1" s="1"/>
  <c r="C75" i="1"/>
  <c r="C74" i="1"/>
  <c r="C72" i="1"/>
  <c r="C71" i="1"/>
  <c r="C76" i="1" s="1"/>
  <c r="C78" i="1" s="1"/>
  <c r="D68" i="1"/>
  <c r="C67" i="1"/>
  <c r="C66" i="1"/>
  <c r="C65" i="1"/>
  <c r="C63" i="1"/>
  <c r="C61" i="1"/>
  <c r="C68" i="1" s="1"/>
  <c r="C58" i="1"/>
  <c r="D57" i="1"/>
  <c r="D79" i="1" s="1"/>
  <c r="C56" i="1"/>
  <c r="C54" i="1"/>
  <c r="C53" i="1"/>
  <c r="C52" i="1"/>
  <c r="C51" i="1"/>
  <c r="C50" i="1"/>
  <c r="C49" i="1"/>
  <c r="C57" i="1" s="1"/>
  <c r="C79" i="1" s="1"/>
  <c r="D44" i="1"/>
  <c r="C43" i="1"/>
  <c r="C42" i="1"/>
  <c r="C41" i="1"/>
  <c r="C40" i="1"/>
  <c r="C38" i="1"/>
  <c r="C37" i="1"/>
  <c r="C36" i="1"/>
  <c r="C34" i="1"/>
  <c r="C33" i="1"/>
  <c r="C44" i="1" s="1"/>
  <c r="C27" i="1"/>
  <c r="D26" i="1"/>
  <c r="D45" i="1" s="1"/>
  <c r="D80" i="1" s="1"/>
  <c r="C25" i="1"/>
  <c r="C24" i="1"/>
  <c r="C23" i="1"/>
  <c r="C22" i="1"/>
  <c r="C21" i="1"/>
  <c r="C16" i="1"/>
  <c r="C26" i="1" s="1"/>
  <c r="C45" i="1" s="1"/>
  <c r="C273" i="1" l="1"/>
  <c r="C302" i="1" s="1"/>
  <c r="I271" i="1"/>
  <c r="I273" i="1" s="1"/>
  <c r="C223" i="1"/>
  <c r="C225" i="1" s="1"/>
  <c r="I242" i="1"/>
  <c r="F281" i="1"/>
  <c r="C303" i="1" l="1"/>
  <c r="F276" i="1"/>
  <c r="I281" i="1"/>
  <c r="J285" i="1" s="1"/>
  <c r="F274" i="1" l="1"/>
  <c r="I276" i="1"/>
  <c r="I274" i="1" l="1"/>
  <c r="F302" i="1"/>
  <c r="F303" i="1" l="1"/>
  <c r="I302" i="1"/>
  <c r="I303" i="1" s="1"/>
</calcChain>
</file>

<file path=xl/comments1.xml><?xml version="1.0" encoding="utf-8"?>
<comments xmlns="http://schemas.openxmlformats.org/spreadsheetml/2006/main">
  <authors>
    <author>Автор</author>
  </authors>
  <commentList>
    <comment ref="C1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3 565 122 перенесено из инвест деятельности</t>
        </r>
      </text>
    </comment>
  </commentList>
</comments>
</file>

<file path=xl/sharedStrings.xml><?xml version="1.0" encoding="utf-8"?>
<sst xmlns="http://schemas.openxmlformats.org/spreadsheetml/2006/main" count="386" uniqueCount="280">
  <si>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</si>
  <si>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</si>
  <si>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</si>
  <si>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</si>
  <si>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</si>
  <si>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Среднегодовая численность работников: 84.411  </t>
    </r>
    <r>
      <rPr>
        <b/>
        <sz val="12"/>
        <color theme="1"/>
        <rFont val="Times New Roman"/>
        <family val="1"/>
        <charset val="204"/>
      </rPr>
      <t xml:space="preserve"> чел.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</si>
  <si>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</si>
  <si>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</si>
  <si>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</si>
  <si>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по состоянию на 31 марта 2014 года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</si>
  <si>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</si>
  <si>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</si>
  <si>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</si>
  <si>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</si>
  <si>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</si>
  <si>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</si>
  <si>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</si>
  <si>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</si>
  <si>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</si>
  <si>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</si>
  <si>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</si>
  <si>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</si>
  <si>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</si>
  <si>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</si>
  <si>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</si>
  <si>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</si>
  <si>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</si>
  <si>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</si>
  <si>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</si>
  <si>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</si>
  <si>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</si>
  <si>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</si>
  <si>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</si>
  <si>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</si>
  <si>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</si>
  <si>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</si>
  <si>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</si>
  <si>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</si>
  <si>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</si>
  <si>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</si>
  <si>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</si>
  <si>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</si>
  <si>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</si>
  <si>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</si>
  <si>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</si>
  <si>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</si>
  <si>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</si>
  <si>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</si>
  <si>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</si>
  <si>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</si>
  <si>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</si>
  <si>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</si>
  <si>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</si>
  <si>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</si>
  <si>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</si>
  <si>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</si>
  <si>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</si>
  <si>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</si>
  <si>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</si>
  <si>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</si>
  <si>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</si>
  <si>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</si>
  <si>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</si>
  <si>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</si>
  <si>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</si>
  <si>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</si>
  <si>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</si>
  <si>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</si>
  <si>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</si>
  <si>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</si>
  <si>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</si>
  <si>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</si>
  <si>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</si>
  <si>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</si>
  <si>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</si>
  <si>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</si>
  <si>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</si>
  <si>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</si>
  <si>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</si>
  <si>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</si>
  <si>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</si>
  <si>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</si>
  <si>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t>Управляющий директор по экономике и финансам</t>
  </si>
  <si>
    <t>Касымбек А. М.</t>
  </si>
  <si>
    <t>Главный бухгалтер</t>
  </si>
  <si>
    <t>Валентинова Н. С.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</si>
  <si>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</si>
  <si>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</si>
  <si>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по состоянию на  31 марта 2014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</si>
  <si>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</si>
  <si>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</si>
  <si>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</si>
  <si>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</si>
  <si>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</si>
  <si>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</si>
  <si>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</si>
  <si>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</si>
  <si>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</si>
  <si>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</si>
  <si>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</si>
  <si>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</si>
  <si>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</si>
  <si>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</si>
  <si>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</si>
  <si>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</si>
  <si>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</si>
  <si>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</si>
  <si>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</si>
  <si>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</si>
  <si>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</si>
  <si>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</si>
  <si>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</si>
  <si>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</si>
  <si>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</si>
  <si>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</si>
  <si>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</si>
  <si>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</si>
  <si>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</si>
  <si>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</si>
  <si>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</si>
  <si>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</si>
  <si>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</si>
  <si>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</si>
  <si>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</si>
  <si>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</si>
  <si>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</si>
  <si>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</si>
  <si>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</si>
  <si>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</si>
  <si>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</si>
  <si>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</si>
  <si>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</si>
  <si>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</si>
  <si>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</si>
  <si>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</si>
  <si>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</si>
  <si>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</si>
  <si>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</si>
  <si>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</si>
  <si>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</si>
  <si>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(прямой метод)</t>
  </si>
  <si>
    <t>по состоянию на   31 марта 2014 года</t>
  </si>
  <si>
    <t>Код  строки</t>
  </si>
  <si>
    <t>   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</si>
  <si>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</si>
  <si>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</si>
  <si>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</si>
  <si>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</si>
  <si>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</si>
  <si>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</si>
  <si>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</si>
  <si>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</si>
  <si>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</si>
  <si>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</si>
  <si>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</si>
  <si>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</si>
  <si>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</si>
  <si>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</si>
  <si>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</si>
  <si>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</si>
  <si>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</si>
  <si>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</si>
  <si>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</si>
  <si>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</si>
  <si>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</si>
  <si>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</si>
  <si>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</si>
  <si>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</si>
  <si>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</si>
  <si>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</si>
  <si>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</si>
  <si>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</si>
  <si>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</si>
  <si>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</si>
  <si>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</si>
  <si>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</si>
  <si>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</si>
  <si>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</si>
  <si>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</si>
  <si>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</si>
  <si>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</si>
  <si>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</si>
  <si>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</si>
  <si>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</si>
  <si>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</si>
  <si>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</si>
  <si>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</si>
  <si>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</si>
  <si>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</si>
  <si>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</si>
  <si>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</si>
  <si>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</si>
  <si>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</si>
  <si>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</si>
  <si>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</si>
  <si>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</si>
  <si>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</si>
  <si>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</si>
  <si>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</si>
  <si>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</si>
  <si>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</si>
  <si>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</si>
  <si>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</si>
  <si>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</si>
  <si>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</si>
  <si>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</si>
  <si>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</si>
  <si>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</si>
  <si>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</si>
  <si>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</si>
  <si>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</si>
  <si>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</si>
  <si>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</si>
  <si>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</si>
  <si>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</si>
  <si>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</si>
  <si>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</si>
  <si>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</si>
  <si>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</si>
  <si>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</si>
  <si>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</si>
  <si>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</si>
  <si>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</si>
  <si>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</si>
  <si>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</si>
  <si>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</si>
  <si>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</si>
  <si>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</si>
  <si>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</si>
  <si>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</si>
  <si>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</si>
  <si>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</si>
  <si>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</si>
  <si>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4. Влияние обменных курсов валют к тенге</t>
  </si>
  <si>
    <t>120</t>
  </si>
  <si>
    <t>5. Увеличение +/- уменьшение денежных средств (строка 030 +/- строка 080 +/-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</si>
  <si>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</si>
  <si>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</si>
  <si>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</si>
  <si>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</si>
  <si>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</si>
  <si>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КОНСОЛИДИРОВАННЫЙ 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</si>
  <si>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</si>
  <si>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</si>
  <si>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</si>
  <si>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</si>
  <si>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</si>
  <si>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Нераспре-деленная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</si>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</sst>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(* #,##0_);_(* \(#,##0\);_(* &quot;-&quot;_);_(@_)"/>
    <numFmt numFmtId="167" formatCode="_-* #,##0.0000_р_._-;\-* #,##0.0000_р_._-;_-* &quot;-&quot;??_р_._-;_-@_-"/>
    <numFmt numFmtId="168" formatCode="_(* #,##0.0000_);_(* \(#,##0.00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165" fontId="7" fillId="0" borderId="1" xfId="1" applyNumberFormat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165" fontId="8" fillId="0" borderId="0" xfId="1" applyNumberFormat="1" applyFont="1"/>
    <xf numFmtId="165" fontId="7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8" fillId="0" borderId="1" xfId="0" applyFont="1" applyBorder="1"/>
    <xf numFmtId="165" fontId="8" fillId="0" borderId="1" xfId="1" applyNumberFormat="1" applyFont="1" applyBorder="1"/>
    <xf numFmtId="164" fontId="0" fillId="0" borderId="0" xfId="1" applyFont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167" fontId="7" fillId="0" borderId="1" xfId="1" applyNumberFormat="1" applyFont="1" applyFill="1" applyBorder="1" applyAlignment="1">
      <alignment horizontal="right" wrapText="1"/>
    </xf>
    <xf numFmtId="164" fontId="2" fillId="0" borderId="0" xfId="1" applyFont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167" fontId="12" fillId="0" borderId="0" xfId="1" applyNumberFormat="1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wrapText="1"/>
    </xf>
    <xf numFmtId="165" fontId="8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right" wrapText="1"/>
    </xf>
    <xf numFmtId="167" fontId="7" fillId="0" borderId="1" xfId="1" applyNumberFormat="1" applyFont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right" wrapText="1"/>
    </xf>
    <xf numFmtId="167" fontId="8" fillId="0" borderId="1" xfId="1" applyNumberFormat="1" applyFont="1" applyBorder="1" applyAlignment="1">
      <alignment horizontal="right" wrapText="1"/>
    </xf>
    <xf numFmtId="168" fontId="8" fillId="0" borderId="1" xfId="1" applyNumberFormat="1" applyFont="1" applyBorder="1" applyAlignment="1">
      <alignment horizontal="right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49" fontId="8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Border="1"/>
    <xf numFmtId="166" fontId="7" fillId="0" borderId="1" xfId="1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16" fillId="0" borderId="0" xfId="0" applyFont="1"/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0" fontId="2" fillId="0" borderId="0" xfId="0" applyFont="1"/>
    <xf numFmtId="0" fontId="17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12" fillId="0" borderId="1" xfId="1" applyNumberFormat="1" applyFont="1" applyFill="1" applyBorder="1" applyAlignment="1">
      <alignment horizontal="center" vertical="center" wrapText="1"/>
    </xf>
    <xf numFmtId="164" fontId="16" fillId="0" borderId="0" xfId="1" applyFont="1"/>
  </cellXfs>
  <cellStyles count="3">
    <cellStyle name="Обычный" xfId="0" builtinId="0"/>
    <cellStyle name="Финансовый 10" xfId="1"/>
    <cellStyle name="Финансовый 1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/&#1060;&#1080;&#1085;%20&#1086;&#1090;&#1095;/2014%20&#1075;/31%2003%2014/422/&#1058;&#1058;%201&#1082;&#1074;.2014_30.04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"/>
      <sheetName val="rows"/>
      <sheetName val="Titul"/>
      <sheetName val="audit"/>
      <sheetName val="Discl"/>
      <sheetName val="BS_PL_CF"/>
      <sheetName val="CF WP"/>
      <sheetName val="Equity"/>
      <sheetName val="422"/>
      <sheetName val="для сегм"/>
      <sheetName val="Com-ts."/>
      <sheetName val="Pledges"/>
      <sheetName val="АК2012FC"/>
      <sheetName val="СП2012FC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4154319721</v>
          </cell>
        </row>
        <row r="15">
          <cell r="C15">
            <v>244525203</v>
          </cell>
        </row>
        <row r="16">
          <cell r="C16">
            <v>28089190</v>
          </cell>
        </row>
        <row r="17">
          <cell r="C17">
            <v>208114445</v>
          </cell>
        </row>
        <row r="18">
          <cell r="C18">
            <v>63647118</v>
          </cell>
        </row>
        <row r="19">
          <cell r="C19">
            <v>1082080539</v>
          </cell>
        </row>
        <row r="20">
          <cell r="C20">
            <v>39027491</v>
          </cell>
        </row>
        <row r="21">
          <cell r="C21">
            <v>22022232</v>
          </cell>
        </row>
        <row r="22">
          <cell r="C22">
            <v>96177578</v>
          </cell>
        </row>
        <row r="23">
          <cell r="C23">
            <v>36975905</v>
          </cell>
        </row>
        <row r="24">
          <cell r="C24">
            <v>16199541</v>
          </cell>
        </row>
        <row r="25">
          <cell r="C25">
            <v>26952842</v>
          </cell>
        </row>
        <row r="26">
          <cell r="C26">
            <v>28733925</v>
          </cell>
        </row>
        <row r="27">
          <cell r="C27">
            <v>25886739</v>
          </cell>
        </row>
        <row r="30">
          <cell r="C30">
            <v>211700464</v>
          </cell>
        </row>
        <row r="31">
          <cell r="C31">
            <v>164897244</v>
          </cell>
        </row>
        <row r="32">
          <cell r="C32">
            <v>46994723</v>
          </cell>
        </row>
        <row r="33">
          <cell r="C33">
            <v>292131134</v>
          </cell>
        </row>
        <row r="34">
          <cell r="C34">
            <v>873768363</v>
          </cell>
        </row>
        <row r="35">
          <cell r="C35">
            <v>1110000</v>
          </cell>
        </row>
        <row r="36">
          <cell r="C36">
            <v>4703808</v>
          </cell>
        </row>
        <row r="37">
          <cell r="C37">
            <v>22827816</v>
          </cell>
        </row>
        <row r="38">
          <cell r="C38">
            <v>81176689</v>
          </cell>
        </row>
        <row r="39">
          <cell r="C39">
            <v>592561303</v>
          </cell>
        </row>
        <row r="41">
          <cell r="C41">
            <v>16336621</v>
          </cell>
        </row>
        <row r="48">
          <cell r="C48">
            <v>546485470</v>
          </cell>
        </row>
        <row r="49">
          <cell r="C49">
            <v>19645866</v>
          </cell>
        </row>
        <row r="50">
          <cell r="C50">
            <v>2185962</v>
          </cell>
        </row>
        <row r="51">
          <cell r="C51">
            <v>388460615</v>
          </cell>
        </row>
        <row r="52">
          <cell r="C52">
            <v>2725694168</v>
          </cell>
        </row>
        <row r="54">
          <cell r="C54">
            <v>656516844</v>
          </cell>
        </row>
        <row r="58">
          <cell r="C58">
            <v>2098146185</v>
          </cell>
        </row>
        <row r="59">
          <cell r="C59">
            <v>256906273</v>
          </cell>
        </row>
        <row r="61">
          <cell r="C61">
            <v>124150685</v>
          </cell>
        </row>
        <row r="62">
          <cell r="C62">
            <v>170693455</v>
          </cell>
        </row>
        <row r="63">
          <cell r="C63">
            <v>15577453</v>
          </cell>
        </row>
        <row r="67">
          <cell r="C67">
            <v>605813144</v>
          </cell>
        </row>
        <row r="68">
          <cell r="C68">
            <v>66224083</v>
          </cell>
        </row>
        <row r="69">
          <cell r="C69">
            <v>63460469</v>
          </cell>
        </row>
        <row r="70">
          <cell r="C70">
            <v>256235893</v>
          </cell>
        </row>
        <row r="71">
          <cell r="C71">
            <v>112752224</v>
          </cell>
        </row>
        <row r="73">
          <cell r="C73">
            <v>260453</v>
          </cell>
        </row>
        <row r="74">
          <cell r="C74">
            <v>132169140</v>
          </cell>
        </row>
        <row r="75">
          <cell r="C75">
            <v>136232973</v>
          </cell>
        </row>
        <row r="77">
          <cell r="C77">
            <v>3349279</v>
          </cell>
        </row>
        <row r="82">
          <cell r="C82">
            <v>7.8650076111042084</v>
          </cell>
        </row>
        <row r="107">
          <cell r="C107">
            <v>806447315</v>
          </cell>
        </row>
        <row r="108">
          <cell r="C108">
            <v>-568592225</v>
          </cell>
        </row>
        <row r="112">
          <cell r="C112">
            <v>-32345725</v>
          </cell>
        </row>
        <row r="113">
          <cell r="C113">
            <v>-86160768</v>
          </cell>
        </row>
        <row r="115">
          <cell r="C115">
            <v>-24753709</v>
          </cell>
        </row>
        <row r="117">
          <cell r="C117">
            <v>-2541182</v>
          </cell>
        </row>
        <row r="120">
          <cell r="C120">
            <v>2610073</v>
          </cell>
        </row>
        <row r="121">
          <cell r="C121">
            <v>-191727</v>
          </cell>
        </row>
        <row r="125">
          <cell r="C125">
            <v>72789114</v>
          </cell>
        </row>
        <row r="126">
          <cell r="C126">
            <v>12501974</v>
          </cell>
        </row>
        <row r="127">
          <cell r="C127">
            <v>-52551575</v>
          </cell>
        </row>
        <row r="129">
          <cell r="C129">
            <v>96613531</v>
          </cell>
          <cell r="D129">
            <v>147955717</v>
          </cell>
        </row>
        <row r="133">
          <cell r="C133">
            <v>-58646831</v>
          </cell>
        </row>
        <row r="138">
          <cell r="C138">
            <v>0</v>
          </cell>
        </row>
        <row r="142">
          <cell r="C142">
            <v>115017962</v>
          </cell>
          <cell r="D142">
            <v>108990047</v>
          </cell>
        </row>
        <row r="143">
          <cell r="C143">
            <v>50160303</v>
          </cell>
          <cell r="D143">
            <v>15816543</v>
          </cell>
        </row>
        <row r="147">
          <cell r="C147">
            <v>138390391</v>
          </cell>
        </row>
        <row r="148">
          <cell r="C148">
            <v>-963602</v>
          </cell>
        </row>
        <row r="149">
          <cell r="C149">
            <v>192722</v>
          </cell>
        </row>
        <row r="155">
          <cell r="C155">
            <v>232834027</v>
          </cell>
          <cell r="D155">
            <v>112604818</v>
          </cell>
        </row>
        <row r="156">
          <cell r="C156">
            <v>69963749</v>
          </cell>
          <cell r="D156">
            <v>15801458</v>
          </cell>
        </row>
        <row r="159">
          <cell r="C159">
            <v>0.31423754183257496</v>
          </cell>
          <cell r="D159">
            <v>0.24086598762165887</v>
          </cell>
        </row>
      </sheetData>
      <sheetData sheetId="6"/>
      <sheetData sheetId="7">
        <row r="41">
          <cell r="F41">
            <v>115017962</v>
          </cell>
          <cell r="H41">
            <v>50160303</v>
          </cell>
        </row>
        <row r="42">
          <cell r="E42">
            <v>118509857</v>
          </cell>
          <cell r="F42">
            <v>-693792</v>
          </cell>
          <cell r="H42">
            <v>19803446</v>
          </cell>
        </row>
        <row r="48">
          <cell r="D48">
            <v>149</v>
          </cell>
          <cell r="H48">
            <v>86</v>
          </cell>
        </row>
        <row r="55">
          <cell r="F55">
            <v>2005</v>
          </cell>
          <cell r="H55">
            <v>-2005</v>
          </cell>
        </row>
      </sheetData>
      <sheetData sheetId="8">
        <row r="122">
          <cell r="C122">
            <v>10656771</v>
          </cell>
        </row>
        <row r="281">
          <cell r="F281">
            <v>10656771</v>
          </cell>
        </row>
        <row r="282">
          <cell r="H282">
            <v>-77088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8"/>
  <sheetViews>
    <sheetView tabSelected="1" topLeftCell="A97" workbookViewId="0">
      <selection activeCell="G120" sqref="G120"/>
    </sheetView>
  </sheetViews>
  <sheetFormatPr defaultColWidth="8.85546875" defaultRowHeight="15" x14ac:dyDescent="0.25"/>
  <cols>
    <col min="1" max="1" width="69.7109375" customWidth="1"/>
    <col min="2" max="2" width="8.85546875" customWidth="1"/>
    <col min="3" max="3" width="18.140625" customWidth="1"/>
    <col min="4" max="4" width="17.42578125" customWidth="1"/>
    <col min="5" max="5" width="17.42578125" style="28" customWidth="1"/>
    <col min="6" max="9" width="17.42578125" style="78" customWidth="1"/>
    <col min="10" max="10" width="16.28515625" style="32" bestFit="1" customWidth="1"/>
  </cols>
  <sheetData>
    <row r="1" spans="1:4" customFormat="1" ht="18.75" x14ac:dyDescent="0.3">
      <c r="A1" s="1" t="s">
        <v>0</v>
      </c>
      <c r="B1" s="1"/>
      <c r="C1" s="1"/>
      <c r="D1" s="1"/>
    </row>
    <row r="2" spans="1:4" customFormat="1" ht="15.75" x14ac:dyDescent="0.25">
      <c r="A2" s="1" t="s">
        <v>1</v>
      </c>
      <c r="B2" s="1"/>
      <c r="C2" s="1"/>
      <c r="D2" s="1"/>
    </row>
    <row r="3" spans="1:4" customFormat="1" ht="15.75" x14ac:dyDescent="0.25">
      <c r="A3" s="1" t="s">
        <v>2</v>
      </c>
      <c r="B3" s="1"/>
      <c r="C3" s="1"/>
      <c r="D3" s="1"/>
    </row>
    <row r="4" spans="1:4" customFormat="1" ht="15.75" x14ac:dyDescent="0.25">
      <c r="A4" s="1" t="s">
        <v>3</v>
      </c>
      <c r="B4" s="1"/>
      <c r="C4" s="1"/>
      <c r="D4" s="1"/>
    </row>
    <row r="5" spans="1:4" customFormat="1" ht="15.75" x14ac:dyDescent="0.25">
      <c r="A5" s="1" t="s">
        <v>4</v>
      </c>
      <c r="B5" s="1"/>
      <c r="C5" s="1"/>
      <c r="D5" s="1"/>
    </row>
    <row r="6" spans="1:4" customFormat="1" ht="15.75" x14ac:dyDescent="0.25">
      <c r="A6" s="2" t="s">
        <v>5</v>
      </c>
      <c r="B6" s="1"/>
      <c r="C6" s="1"/>
      <c r="D6" s="1"/>
    </row>
    <row r="7" spans="1:4" customFormat="1" ht="15.75" x14ac:dyDescent="0.25">
      <c r="A7" s="1" t="s">
        <v>6</v>
      </c>
      <c r="B7" s="1"/>
      <c r="C7" s="1"/>
      <c r="D7" s="1"/>
    </row>
    <row r="8" spans="1:4" customFormat="1" ht="15.75" x14ac:dyDescent="0.25">
      <c r="A8" s="1" t="s">
        <v>7</v>
      </c>
      <c r="B8" s="1"/>
      <c r="C8" s="1"/>
      <c r="D8" s="1"/>
    </row>
    <row r="9" spans="1:4" customFormat="1" ht="15.75" x14ac:dyDescent="0.25">
      <c r="A9" s="1"/>
      <c r="B9" s="1"/>
      <c r="C9" s="1"/>
      <c r="D9" s="1"/>
    </row>
    <row r="10" spans="1:4" customFormat="1" ht="18.75" x14ac:dyDescent="0.3">
      <c r="A10" s="3" t="s">
        <v>8</v>
      </c>
      <c r="B10" s="3"/>
      <c r="C10" s="3"/>
      <c r="D10" s="3"/>
    </row>
    <row r="11" spans="1:4" customFormat="1" ht="18.75" x14ac:dyDescent="0.3">
      <c r="A11" s="3" t="s">
        <v>9</v>
      </c>
      <c r="B11" s="3"/>
      <c r="C11" s="3"/>
      <c r="D11" s="3"/>
    </row>
    <row r="12" spans="1:4" customFormat="1" ht="15.75" x14ac:dyDescent="0.25">
      <c r="A12" s="1"/>
      <c r="B12" s="1"/>
      <c r="C12" s="1"/>
      <c r="D12" s="1"/>
    </row>
    <row r="13" spans="1:4" customFormat="1" ht="15.75" x14ac:dyDescent="0.25">
      <c r="A13" s="1"/>
      <c r="B13" s="1"/>
      <c r="C13" s="1"/>
      <c r="D13" s="4" t="s">
        <v>10</v>
      </c>
    </row>
    <row r="14" spans="1:4" customFormat="1" ht="47.25" x14ac:dyDescent="0.25">
      <c r="A14" s="5" t="s">
        <v>11</v>
      </c>
      <c r="B14" s="5" t="s">
        <v>12</v>
      </c>
      <c r="C14" s="6" t="s">
        <v>13</v>
      </c>
      <c r="D14" s="6" t="s">
        <v>14</v>
      </c>
    </row>
    <row r="15" spans="1:4" customFormat="1" ht="15.75" x14ac:dyDescent="0.25">
      <c r="A15" s="7" t="s">
        <v>15</v>
      </c>
      <c r="B15" s="8"/>
      <c r="C15" s="9" t="s">
        <v>16</v>
      </c>
      <c r="D15" s="9"/>
    </row>
    <row r="16" spans="1:4" customFormat="1" ht="15.75" x14ac:dyDescent="0.25">
      <c r="A16" s="10" t="s">
        <v>17</v>
      </c>
      <c r="B16" s="11" t="s">
        <v>18</v>
      </c>
      <c r="C16" s="12">
        <f>[1]BS_PL_CF!C39</f>
        <v>592561303</v>
      </c>
      <c r="D16" s="13">
        <v>407326766</v>
      </c>
    </row>
    <row r="17" spans="1:4" customFormat="1" ht="15.75" x14ac:dyDescent="0.25">
      <c r="A17" s="10" t="s">
        <v>19</v>
      </c>
      <c r="B17" s="11" t="s">
        <v>20</v>
      </c>
      <c r="C17" s="12"/>
      <c r="D17" s="13"/>
    </row>
    <row r="18" spans="1:4" customFormat="1" ht="15.75" x14ac:dyDescent="0.25">
      <c r="A18" s="10" t="s">
        <v>21</v>
      </c>
      <c r="B18" s="11" t="s">
        <v>22</v>
      </c>
      <c r="C18" s="12"/>
      <c r="D18" s="13"/>
    </row>
    <row r="19" spans="1:4" customFormat="1" ht="31.5" x14ac:dyDescent="0.25">
      <c r="A19" s="10" t="s">
        <v>23</v>
      </c>
      <c r="B19" s="11" t="s">
        <v>24</v>
      </c>
      <c r="C19" s="12"/>
      <c r="D19" s="13"/>
    </row>
    <row r="20" spans="1:4" customFormat="1" ht="15.75" x14ac:dyDescent="0.25">
      <c r="A20" s="10" t="s">
        <v>25</v>
      </c>
      <c r="B20" s="11" t="s">
        <v>26</v>
      </c>
      <c r="C20" s="12"/>
      <c r="D20" s="13"/>
    </row>
    <row r="21" spans="1:4" customFormat="1" ht="15.75" x14ac:dyDescent="0.25">
      <c r="A21" s="10" t="s">
        <v>27</v>
      </c>
      <c r="B21" s="11" t="s">
        <v>28</v>
      </c>
      <c r="C21" s="12">
        <f>[1]BS_PL_CF!C36+[1]BS_PL_CF!C34</f>
        <v>878472171</v>
      </c>
      <c r="D21" s="13">
        <v>818561320</v>
      </c>
    </row>
    <row r="22" spans="1:4" customFormat="1" ht="15.75" x14ac:dyDescent="0.25">
      <c r="A22" s="10" t="s">
        <v>29</v>
      </c>
      <c r="B22" s="11" t="s">
        <v>30</v>
      </c>
      <c r="C22" s="12">
        <f>[1]BS_PL_CF!C33</f>
        <v>292131134</v>
      </c>
      <c r="D22" s="13">
        <v>284447047</v>
      </c>
    </row>
    <row r="23" spans="1:4" customFormat="1" ht="15.75" x14ac:dyDescent="0.25">
      <c r="A23" s="10" t="s">
        <v>31</v>
      </c>
      <c r="B23" s="11" t="s">
        <v>32</v>
      </c>
      <c r="C23" s="12">
        <f>[1]BS_PL_CF!C32</f>
        <v>46994723</v>
      </c>
      <c r="D23" s="13">
        <v>52345584</v>
      </c>
    </row>
    <row r="24" spans="1:4" customFormat="1" ht="15.75" x14ac:dyDescent="0.25">
      <c r="A24" s="10" t="s">
        <v>33</v>
      </c>
      <c r="B24" s="11" t="s">
        <v>34</v>
      </c>
      <c r="C24" s="12">
        <f>[1]BS_PL_CF!C30</f>
        <v>211700464</v>
      </c>
      <c r="D24" s="13">
        <v>204342042</v>
      </c>
    </row>
    <row r="25" spans="1:4" customFormat="1" ht="15.75" x14ac:dyDescent="0.25">
      <c r="A25" s="10" t="s">
        <v>35</v>
      </c>
      <c r="B25" s="11" t="s">
        <v>36</v>
      </c>
      <c r="C25" s="12">
        <f>[1]BS_PL_CF!C31+[1]BS_PL_CF!C35+[1]BS_PL_CF!C37+[1]BS_PL_CF!C38</f>
        <v>270011749</v>
      </c>
      <c r="D25" s="13">
        <v>249341014</v>
      </c>
    </row>
    <row r="26" spans="1:4" customFormat="1" ht="15.75" x14ac:dyDescent="0.25">
      <c r="A26" s="7" t="s">
        <v>37</v>
      </c>
      <c r="B26" s="11">
        <v>100</v>
      </c>
      <c r="C26" s="14">
        <f>SUM(C16:C25)</f>
        <v>2291871544</v>
      </c>
      <c r="D26" s="15">
        <f>SUM(D16:D25)</f>
        <v>2016363773</v>
      </c>
    </row>
    <row r="27" spans="1:4" customFormat="1" ht="15.75" x14ac:dyDescent="0.25">
      <c r="A27" s="10" t="s">
        <v>38</v>
      </c>
      <c r="B27" s="11">
        <v>101</v>
      </c>
      <c r="C27" s="12">
        <f>[1]BS_PL_CF!C41</f>
        <v>16336621</v>
      </c>
      <c r="D27" s="13">
        <v>15510696</v>
      </c>
    </row>
    <row r="28" spans="1:4" customFormat="1" ht="15.75" x14ac:dyDescent="0.25">
      <c r="A28" s="10"/>
      <c r="B28" s="11"/>
      <c r="C28" s="12"/>
      <c r="D28" s="13"/>
    </row>
    <row r="29" spans="1:4" customFormat="1" ht="15.75" x14ac:dyDescent="0.25">
      <c r="A29" s="7" t="s">
        <v>39</v>
      </c>
      <c r="B29" s="11"/>
      <c r="C29" s="12"/>
      <c r="D29" s="13"/>
    </row>
    <row r="30" spans="1:4" customFormat="1" ht="15.75" x14ac:dyDescent="0.25">
      <c r="A30" s="10" t="s">
        <v>19</v>
      </c>
      <c r="B30" s="11">
        <v>110</v>
      </c>
      <c r="C30" s="12"/>
      <c r="D30" s="13"/>
    </row>
    <row r="31" spans="1:4" customFormat="1" ht="15.75" x14ac:dyDescent="0.25">
      <c r="A31" s="10" t="s">
        <v>21</v>
      </c>
      <c r="B31" s="11">
        <v>111</v>
      </c>
      <c r="C31" s="12"/>
      <c r="D31" s="13"/>
    </row>
    <row r="32" spans="1:4" customFormat="1" ht="31.5" x14ac:dyDescent="0.25">
      <c r="A32" s="10" t="s">
        <v>23</v>
      </c>
      <c r="B32" s="11">
        <v>112</v>
      </c>
      <c r="C32" s="12"/>
      <c r="D32" s="13"/>
    </row>
    <row r="33" spans="1:4" customFormat="1" ht="15.75" x14ac:dyDescent="0.25">
      <c r="A33" s="10" t="s">
        <v>25</v>
      </c>
      <c r="B33" s="11">
        <v>113</v>
      </c>
      <c r="C33" s="12">
        <f>[1]BS_PL_CF!C23</f>
        <v>36975905</v>
      </c>
      <c r="D33" s="16">
        <v>36922676</v>
      </c>
    </row>
    <row r="34" spans="1:4" customFormat="1" ht="15.75" x14ac:dyDescent="0.25">
      <c r="A34" s="10" t="s">
        <v>40</v>
      </c>
      <c r="B34" s="11">
        <v>114</v>
      </c>
      <c r="C34" s="12">
        <f>[1]BS_PL_CF!C18+[1]BS_PL_CF!C24+[1]BS_PL_CF!C25+[1]BS_PL_CF!C26</f>
        <v>135533426</v>
      </c>
      <c r="D34" s="13">
        <v>140128678</v>
      </c>
    </row>
    <row r="35" spans="1:4" customFormat="1" ht="15.75" x14ac:dyDescent="0.25">
      <c r="A35" s="17" t="s">
        <v>41</v>
      </c>
      <c r="B35" s="11">
        <v>115</v>
      </c>
      <c r="C35" s="12"/>
      <c r="D35" s="13"/>
    </row>
    <row r="36" spans="1:4" customFormat="1" ht="15.75" x14ac:dyDescent="0.25">
      <c r="A36" s="10" t="s">
        <v>42</v>
      </c>
      <c r="B36" s="11">
        <v>116</v>
      </c>
      <c r="C36" s="12">
        <f>[1]BS_PL_CF!C19</f>
        <v>1082080539</v>
      </c>
      <c r="D36" s="13">
        <v>998490176</v>
      </c>
    </row>
    <row r="37" spans="1:4" customFormat="1" ht="15.75" x14ac:dyDescent="0.25">
      <c r="A37" s="10" t="s">
        <v>43</v>
      </c>
      <c r="B37" s="11">
        <v>117</v>
      </c>
      <c r="C37" s="12">
        <f>[1]BS_PL_CF!C16</f>
        <v>28089190</v>
      </c>
      <c r="D37" s="16">
        <v>28243320</v>
      </c>
    </row>
    <row r="38" spans="1:4" customFormat="1" ht="15.75" x14ac:dyDescent="0.25">
      <c r="A38" s="10" t="s">
        <v>44</v>
      </c>
      <c r="B38" s="11">
        <v>118</v>
      </c>
      <c r="C38" s="12">
        <f>[1]BS_PL_CF!C14</f>
        <v>4154319721</v>
      </c>
      <c r="D38" s="13">
        <v>3739035749</v>
      </c>
    </row>
    <row r="39" spans="1:4" customFormat="1" ht="15.75" x14ac:dyDescent="0.25">
      <c r="A39" s="10" t="s">
        <v>45</v>
      </c>
      <c r="B39" s="11">
        <v>119</v>
      </c>
      <c r="C39" s="12"/>
      <c r="D39" s="13"/>
    </row>
    <row r="40" spans="1:4" customFormat="1" ht="15.75" x14ac:dyDescent="0.25">
      <c r="A40" s="10" t="s">
        <v>46</v>
      </c>
      <c r="B40" s="11">
        <v>120</v>
      </c>
      <c r="C40" s="12">
        <f>[1]BS_PL_CF!C15</f>
        <v>244525203</v>
      </c>
      <c r="D40" s="13">
        <v>221699938</v>
      </c>
    </row>
    <row r="41" spans="1:4" customFormat="1" ht="15.75" x14ac:dyDescent="0.25">
      <c r="A41" s="10" t="s">
        <v>47</v>
      </c>
      <c r="B41" s="11">
        <v>121</v>
      </c>
      <c r="C41" s="12">
        <f>[1]BS_PL_CF!C17</f>
        <v>208114445</v>
      </c>
      <c r="D41" s="13">
        <v>200442883</v>
      </c>
    </row>
    <row r="42" spans="1:4" customFormat="1" ht="15.75" x14ac:dyDescent="0.25">
      <c r="A42" s="10" t="s">
        <v>48</v>
      </c>
      <c r="B42" s="11">
        <v>122</v>
      </c>
      <c r="C42" s="12">
        <f>[1]BS_PL_CF!C20</f>
        <v>39027491</v>
      </c>
      <c r="D42" s="13">
        <v>29688534</v>
      </c>
    </row>
    <row r="43" spans="1:4" customFormat="1" ht="15.75" x14ac:dyDescent="0.25">
      <c r="A43" s="10" t="s">
        <v>49</v>
      </c>
      <c r="B43" s="11">
        <v>123</v>
      </c>
      <c r="C43" s="12">
        <f>[1]BS_PL_CF!C21+[1]BS_PL_CF!C22+[1]BS_PL_CF!C27</f>
        <v>144086549</v>
      </c>
      <c r="D43" s="13">
        <v>131659417</v>
      </c>
    </row>
    <row r="44" spans="1:4" customFormat="1" ht="15.75" x14ac:dyDescent="0.25">
      <c r="A44" s="7" t="s">
        <v>50</v>
      </c>
      <c r="B44" s="11">
        <v>200</v>
      </c>
      <c r="C44" s="14">
        <f>SUM(C30:C43)</f>
        <v>6072752469</v>
      </c>
      <c r="D44" s="15">
        <f>SUM(D30:D43)</f>
        <v>5526311371</v>
      </c>
    </row>
    <row r="45" spans="1:4" customFormat="1" ht="15.75" x14ac:dyDescent="0.25">
      <c r="A45" s="7" t="s">
        <v>51</v>
      </c>
      <c r="B45" s="18"/>
      <c r="C45" s="15">
        <f>C26+C27+C44</f>
        <v>8380960634</v>
      </c>
      <c r="D45" s="15">
        <f>D26+D27+D44</f>
        <v>7558185840</v>
      </c>
    </row>
    <row r="46" spans="1:4" customFormat="1" ht="15.75" x14ac:dyDescent="0.25">
      <c r="A46" s="19"/>
      <c r="B46" s="19"/>
      <c r="C46" s="20"/>
      <c r="D46" s="20"/>
    </row>
    <row r="47" spans="1:4" customFormat="1" ht="47.25" x14ac:dyDescent="0.25">
      <c r="A47" s="5" t="s">
        <v>52</v>
      </c>
      <c r="B47" s="5" t="s">
        <v>12</v>
      </c>
      <c r="C47" s="21" t="s">
        <v>13</v>
      </c>
      <c r="D47" s="21" t="s">
        <v>14</v>
      </c>
    </row>
    <row r="48" spans="1:4" customFormat="1" ht="15.75" x14ac:dyDescent="0.25">
      <c r="A48" s="7" t="s">
        <v>53</v>
      </c>
      <c r="B48" s="10"/>
      <c r="C48" s="22" t="s">
        <v>16</v>
      </c>
      <c r="D48" s="22" t="s">
        <v>16</v>
      </c>
    </row>
    <row r="49" spans="1:4" customFormat="1" ht="15.75" x14ac:dyDescent="0.25">
      <c r="A49" s="10" t="s">
        <v>54</v>
      </c>
      <c r="B49" s="11">
        <v>210</v>
      </c>
      <c r="C49" s="12">
        <f>[1]BS_PL_CF!C67</f>
        <v>605813144</v>
      </c>
      <c r="D49" s="23">
        <v>301710769</v>
      </c>
    </row>
    <row r="50" spans="1:4" customFormat="1" ht="15.75" x14ac:dyDescent="0.25">
      <c r="A50" s="10" t="s">
        <v>21</v>
      </c>
      <c r="B50" s="11">
        <v>211</v>
      </c>
      <c r="C50" s="12">
        <f>[1]BS_PL_CF!C73</f>
        <v>260453</v>
      </c>
      <c r="D50" s="23">
        <v>441058</v>
      </c>
    </row>
    <row r="51" spans="1:4" customFormat="1" ht="15.75" x14ac:dyDescent="0.25">
      <c r="A51" s="10" t="s">
        <v>55</v>
      </c>
      <c r="B51" s="11">
        <v>212</v>
      </c>
      <c r="C51" s="12">
        <f>[1]BS_PL_CF!C74</f>
        <v>132169140</v>
      </c>
      <c r="D51" s="23">
        <v>107443991</v>
      </c>
    </row>
    <row r="52" spans="1:4" customFormat="1" ht="15.75" x14ac:dyDescent="0.25">
      <c r="A52" s="10" t="s">
        <v>56</v>
      </c>
      <c r="B52" s="11">
        <v>213</v>
      </c>
      <c r="C52" s="12">
        <f>[1]BS_PL_CF!C70</f>
        <v>256235893</v>
      </c>
      <c r="D52" s="23">
        <v>246359108</v>
      </c>
    </row>
    <row r="53" spans="1:4" customFormat="1" ht="15.75" x14ac:dyDescent="0.25">
      <c r="A53" s="10" t="s">
        <v>57</v>
      </c>
      <c r="B53" s="11">
        <v>214</v>
      </c>
      <c r="C53" s="12">
        <f>[1]BS_PL_CF!C68</f>
        <v>66224083</v>
      </c>
      <c r="D53" s="23">
        <v>72006106</v>
      </c>
    </row>
    <row r="54" spans="1:4" customFormat="1" ht="15.75" x14ac:dyDescent="0.25">
      <c r="A54" s="10" t="s">
        <v>58</v>
      </c>
      <c r="B54" s="11">
        <v>215</v>
      </c>
      <c r="C54" s="12">
        <f>[1]BS_PL_CF!C69</f>
        <v>63460469</v>
      </c>
      <c r="D54" s="23">
        <v>55365055</v>
      </c>
    </row>
    <row r="55" spans="1:4" customFormat="1" ht="15.75" x14ac:dyDescent="0.25">
      <c r="A55" s="10" t="s">
        <v>59</v>
      </c>
      <c r="B55" s="11">
        <v>216</v>
      </c>
      <c r="C55" s="12"/>
      <c r="D55" s="23">
        <v>0</v>
      </c>
    </row>
    <row r="56" spans="1:4" customFormat="1" ht="15.75" x14ac:dyDescent="0.25">
      <c r="A56" s="10" t="s">
        <v>60</v>
      </c>
      <c r="B56" s="11">
        <v>217</v>
      </c>
      <c r="C56" s="12">
        <f>[1]BS_PL_CF!C71+[1]BS_PL_CF!C75</f>
        <v>248985197</v>
      </c>
      <c r="D56" s="23">
        <v>228841078</v>
      </c>
    </row>
    <row r="57" spans="1:4" customFormat="1" ht="15.75" x14ac:dyDescent="0.25">
      <c r="A57" s="7" t="s">
        <v>61</v>
      </c>
      <c r="B57" s="11">
        <v>300</v>
      </c>
      <c r="C57" s="14">
        <f>SUM(C49:C56)</f>
        <v>1373148379</v>
      </c>
      <c r="D57" s="14">
        <f>SUM(D49:D56)</f>
        <v>1012167165</v>
      </c>
    </row>
    <row r="58" spans="1:4" customFormat="1" ht="15.75" x14ac:dyDescent="0.25">
      <c r="A58" s="10" t="s">
        <v>62</v>
      </c>
      <c r="B58" s="11">
        <v>301</v>
      </c>
      <c r="C58" s="22">
        <f>[1]BS_PL_CF!C77</f>
        <v>3349279</v>
      </c>
      <c r="D58" s="22">
        <v>3083963</v>
      </c>
    </row>
    <row r="59" spans="1:4" customFormat="1" ht="15.75" x14ac:dyDescent="0.25">
      <c r="A59" s="10"/>
      <c r="B59" s="11"/>
      <c r="C59" s="22"/>
      <c r="D59" s="22"/>
    </row>
    <row r="60" spans="1:4" customFormat="1" ht="15.75" x14ac:dyDescent="0.25">
      <c r="A60" s="7" t="s">
        <v>63</v>
      </c>
      <c r="B60" s="11"/>
      <c r="C60" s="22"/>
      <c r="D60" s="22"/>
    </row>
    <row r="61" spans="1:4" customFormat="1" ht="15.75" x14ac:dyDescent="0.25">
      <c r="A61" s="10" t="s">
        <v>54</v>
      </c>
      <c r="B61" s="11">
        <v>310</v>
      </c>
      <c r="C61" s="12">
        <f>[1]BS_PL_CF!C58</f>
        <v>2098146185</v>
      </c>
      <c r="D61" s="12">
        <v>2005432081</v>
      </c>
    </row>
    <row r="62" spans="1:4" customFormat="1" ht="15.75" x14ac:dyDescent="0.25">
      <c r="A62" s="10" t="s">
        <v>21</v>
      </c>
      <c r="B62" s="11">
        <v>311</v>
      </c>
      <c r="C62" s="12"/>
      <c r="D62" s="12">
        <v>0</v>
      </c>
    </row>
    <row r="63" spans="1:4" customFormat="1" ht="15.75" x14ac:dyDescent="0.25">
      <c r="A63" s="10" t="s">
        <v>64</v>
      </c>
      <c r="B63" s="11">
        <v>312</v>
      </c>
      <c r="C63" s="12">
        <f>[1]BS_PL_CF!C59</f>
        <v>256906273</v>
      </c>
      <c r="D63" s="12">
        <v>214885792</v>
      </c>
    </row>
    <row r="64" spans="1:4" customFormat="1" ht="15.75" x14ac:dyDescent="0.25">
      <c r="A64" s="10" t="s">
        <v>65</v>
      </c>
      <c r="B64" s="11">
        <v>313</v>
      </c>
      <c r="C64" s="12"/>
      <c r="D64" s="12"/>
    </row>
    <row r="65" spans="1:4" customFormat="1" ht="15.75" x14ac:dyDescent="0.25">
      <c r="A65" s="10" t="s">
        <v>66</v>
      </c>
      <c r="B65" s="11">
        <v>314</v>
      </c>
      <c r="C65" s="12">
        <f>[1]BS_PL_CF!C61</f>
        <v>124150685</v>
      </c>
      <c r="D65" s="12">
        <v>114584815</v>
      </c>
    </row>
    <row r="66" spans="1:4" customFormat="1" ht="15.75" x14ac:dyDescent="0.25">
      <c r="A66" s="10" t="s">
        <v>67</v>
      </c>
      <c r="B66" s="11">
        <v>315</v>
      </c>
      <c r="C66" s="12">
        <f>[1]BS_PL_CF!C62</f>
        <v>170693455</v>
      </c>
      <c r="D66" s="12">
        <v>157991090</v>
      </c>
    </row>
    <row r="67" spans="1:4" customFormat="1" ht="15.75" x14ac:dyDescent="0.25">
      <c r="A67" s="10" t="s">
        <v>68</v>
      </c>
      <c r="B67" s="11">
        <v>316</v>
      </c>
      <c r="C67" s="12">
        <f>[1]BS_PL_CF!C63</f>
        <v>15577453</v>
      </c>
      <c r="D67" s="12">
        <v>13850020</v>
      </c>
    </row>
    <row r="68" spans="1:4" customFormat="1" ht="15.75" x14ac:dyDescent="0.25">
      <c r="A68" s="7" t="s">
        <v>69</v>
      </c>
      <c r="B68" s="11">
        <v>400</v>
      </c>
      <c r="C68" s="14">
        <f>SUM(C61:C67)</f>
        <v>2665474051</v>
      </c>
      <c r="D68" s="14">
        <f>SUM(D61:D67)</f>
        <v>2506743798</v>
      </c>
    </row>
    <row r="69" spans="1:4" customFormat="1" ht="15.75" x14ac:dyDescent="0.25">
      <c r="A69" s="7"/>
      <c r="B69" s="11"/>
      <c r="C69" s="24"/>
      <c r="D69" s="24"/>
    </row>
    <row r="70" spans="1:4" customFormat="1" ht="15.75" x14ac:dyDescent="0.25">
      <c r="A70" s="7" t="s">
        <v>70</v>
      </c>
      <c r="B70" s="11"/>
      <c r="C70" s="22"/>
      <c r="D70" s="22"/>
    </row>
    <row r="71" spans="1:4" customFormat="1" ht="15.75" x14ac:dyDescent="0.25">
      <c r="A71" s="10" t="s">
        <v>71</v>
      </c>
      <c r="B71" s="11">
        <v>410</v>
      </c>
      <c r="C71" s="12">
        <f>[1]BS_PL_CF!C48</f>
        <v>546485470</v>
      </c>
      <c r="D71" s="12">
        <v>546485470</v>
      </c>
    </row>
    <row r="72" spans="1:4" customFormat="1" ht="15.75" x14ac:dyDescent="0.25">
      <c r="A72" s="10" t="s">
        <v>72</v>
      </c>
      <c r="B72" s="11">
        <v>411</v>
      </c>
      <c r="C72" s="12">
        <f>[1]BS_PL_CF!C49</f>
        <v>19645866</v>
      </c>
      <c r="D72" s="12">
        <v>19645866</v>
      </c>
    </row>
    <row r="73" spans="1:4" customFormat="1" ht="15.75" x14ac:dyDescent="0.25">
      <c r="A73" s="10" t="s">
        <v>73</v>
      </c>
      <c r="B73" s="11">
        <v>412</v>
      </c>
      <c r="C73" s="12"/>
      <c r="D73" s="12"/>
    </row>
    <row r="74" spans="1:4" customFormat="1" ht="15.75" x14ac:dyDescent="0.25">
      <c r="A74" s="10" t="s">
        <v>74</v>
      </c>
      <c r="B74" s="11">
        <v>413</v>
      </c>
      <c r="C74" s="12">
        <f>[1]BS_PL_CF!C50+[1]BS_PL_CF!C51</f>
        <v>390646577</v>
      </c>
      <c r="D74" s="12">
        <v>272136571</v>
      </c>
    </row>
    <row r="75" spans="1:4" customFormat="1" ht="15.75" x14ac:dyDescent="0.25">
      <c r="A75" s="10" t="s">
        <v>75</v>
      </c>
      <c r="B75" s="11">
        <v>414</v>
      </c>
      <c r="C75" s="12">
        <f>[1]BS_PL_CF!C52</f>
        <v>2725694168</v>
      </c>
      <c r="D75" s="12">
        <v>2611367993</v>
      </c>
    </row>
    <row r="76" spans="1:4" customFormat="1" ht="31.5" x14ac:dyDescent="0.25">
      <c r="A76" s="7" t="s">
        <v>76</v>
      </c>
      <c r="B76" s="11">
        <v>420</v>
      </c>
      <c r="C76" s="14">
        <f>SUM(C71:C75)</f>
        <v>3682472081</v>
      </c>
      <c r="D76" s="14">
        <f>SUM(D71:D75)</f>
        <v>3449635900</v>
      </c>
    </row>
    <row r="77" spans="1:4" customFormat="1" ht="15.75" x14ac:dyDescent="0.25">
      <c r="A77" s="10" t="s">
        <v>77</v>
      </c>
      <c r="B77" s="11">
        <v>421</v>
      </c>
      <c r="C77" s="12">
        <f>[1]BS_PL_CF!C54</f>
        <v>656516844</v>
      </c>
      <c r="D77" s="13">
        <v>586555014</v>
      </c>
    </row>
    <row r="78" spans="1:4" customFormat="1" ht="15.75" x14ac:dyDescent="0.25">
      <c r="A78" s="7" t="s">
        <v>78</v>
      </c>
      <c r="B78" s="11">
        <v>500</v>
      </c>
      <c r="C78" s="14">
        <f>C76+C77</f>
        <v>4338988925</v>
      </c>
      <c r="D78" s="15">
        <f>D76+D77</f>
        <v>4036190914</v>
      </c>
    </row>
    <row r="79" spans="1:4" customFormat="1" ht="15.75" x14ac:dyDescent="0.25">
      <c r="A79" s="10" t="s">
        <v>79</v>
      </c>
      <c r="B79" s="10"/>
      <c r="C79" s="14">
        <f>C57+C68+C78+C58</f>
        <v>8380960634</v>
      </c>
      <c r="D79" s="15">
        <f>D57+D68+D78+D58</f>
        <v>7558185840</v>
      </c>
    </row>
    <row r="80" spans="1:4" customFormat="1" ht="15.75" x14ac:dyDescent="0.25">
      <c r="A80" s="19"/>
      <c r="B80" s="25" t="s">
        <v>80</v>
      </c>
      <c r="C80" s="20">
        <f>C45-C79</f>
        <v>0</v>
      </c>
      <c r="D80" s="20">
        <f>D45-D79</f>
        <v>0</v>
      </c>
    </row>
    <row r="81" spans="1:5" customFormat="1" ht="15.75" x14ac:dyDescent="0.25">
      <c r="A81" s="26"/>
      <c r="B81" s="26"/>
      <c r="C81" s="27"/>
      <c r="D81" s="27"/>
      <c r="E81" s="28"/>
    </row>
    <row r="82" spans="1:5" customFormat="1" ht="15.75" x14ac:dyDescent="0.25">
      <c r="A82" s="29" t="s">
        <v>81</v>
      </c>
      <c r="B82" s="30"/>
      <c r="C82" s="31">
        <f>[1]BS_PL_CF!C82</f>
        <v>7.8650076111042084</v>
      </c>
      <c r="D82" s="31">
        <v>7.3030500066264903</v>
      </c>
      <c r="E82" s="32"/>
    </row>
    <row r="83" spans="1:5" customFormat="1" ht="15.75" x14ac:dyDescent="0.25">
      <c r="A83" s="33"/>
      <c r="B83" s="34"/>
      <c r="C83" s="35"/>
      <c r="D83" s="36"/>
      <c r="E83" s="32"/>
    </row>
    <row r="84" spans="1:5" customFormat="1" ht="15.75" x14ac:dyDescent="0.25">
      <c r="A84" s="33"/>
      <c r="B84" s="34"/>
      <c r="C84" s="35"/>
      <c r="D84" s="36"/>
      <c r="E84" s="32"/>
    </row>
    <row r="85" spans="1:5" customFormat="1" ht="15.75" x14ac:dyDescent="0.25">
      <c r="A85" s="33"/>
      <c r="B85" s="34"/>
      <c r="C85" s="35"/>
      <c r="D85" s="36"/>
      <c r="E85" s="32"/>
    </row>
    <row r="86" spans="1:5" customFormat="1" ht="15.75" x14ac:dyDescent="0.25">
      <c r="A86" s="37" t="s">
        <v>82</v>
      </c>
      <c r="B86" s="34"/>
      <c r="C86" s="37"/>
      <c r="D86" s="37" t="s">
        <v>83</v>
      </c>
      <c r="E86" s="32"/>
    </row>
    <row r="87" spans="1:5" customFormat="1" ht="15.75" x14ac:dyDescent="0.25">
      <c r="A87" s="37"/>
      <c r="B87" s="34"/>
      <c r="C87" s="37"/>
      <c r="D87" s="37"/>
      <c r="E87" s="32"/>
    </row>
    <row r="88" spans="1:5" customFormat="1" ht="15.75" x14ac:dyDescent="0.25">
      <c r="A88" s="37" t="s">
        <v>84</v>
      </c>
      <c r="B88" s="38"/>
      <c r="C88" s="37"/>
      <c r="D88" s="37" t="s">
        <v>85</v>
      </c>
      <c r="E88" s="28"/>
    </row>
    <row r="89" spans="1:5" customFormat="1" x14ac:dyDescent="0.25">
      <c r="E89" s="28"/>
    </row>
    <row r="90" spans="1:5" customFormat="1" ht="18.75" x14ac:dyDescent="0.25">
      <c r="A90" s="39" t="s">
        <v>86</v>
      </c>
      <c r="B90" s="19"/>
      <c r="C90" s="20"/>
      <c r="D90" s="20"/>
      <c r="E90" s="28"/>
    </row>
    <row r="91" spans="1:5" customFormat="1" ht="15.75" x14ac:dyDescent="0.25">
      <c r="A91" s="39"/>
      <c r="B91" s="19"/>
      <c r="C91" s="20"/>
      <c r="D91" s="20"/>
      <c r="E91" s="28"/>
    </row>
    <row r="92" spans="1:5" customFormat="1" ht="15.75" x14ac:dyDescent="0.25">
      <c r="A92" s="39"/>
      <c r="B92" s="19"/>
      <c r="C92" s="20"/>
      <c r="D92" s="20"/>
      <c r="E92" s="28"/>
    </row>
    <row r="93" spans="1:5" customFormat="1" ht="15.75" x14ac:dyDescent="0.25">
      <c r="A93" s="40" t="s">
        <v>87</v>
      </c>
      <c r="B93" s="40"/>
      <c r="C93" s="40"/>
      <c r="D93" s="40"/>
      <c r="E93" s="28"/>
    </row>
    <row r="94" spans="1:5" customFormat="1" ht="15.75" x14ac:dyDescent="0.25">
      <c r="A94" s="40" t="s">
        <v>88</v>
      </c>
      <c r="B94" s="40"/>
      <c r="C94" s="40"/>
      <c r="D94" s="40"/>
      <c r="E94" s="28"/>
    </row>
    <row r="95" spans="1:5" customFormat="1" ht="15.75" x14ac:dyDescent="0.25">
      <c r="A95" s="41"/>
      <c r="B95" s="41"/>
      <c r="C95" s="41"/>
      <c r="D95" s="41"/>
      <c r="E95" s="28"/>
    </row>
    <row r="96" spans="1:5" customFormat="1" ht="15.75" x14ac:dyDescent="0.25">
      <c r="A96" s="1"/>
      <c r="B96" s="1"/>
      <c r="C96" s="1"/>
      <c r="D96" s="4" t="s">
        <v>10</v>
      </c>
      <c r="E96" s="28"/>
    </row>
    <row r="97" spans="1:4" customFormat="1" ht="47.25" x14ac:dyDescent="0.25">
      <c r="A97" s="5" t="s">
        <v>89</v>
      </c>
      <c r="B97" s="5" t="s">
        <v>12</v>
      </c>
      <c r="C97" s="6" t="s">
        <v>90</v>
      </c>
      <c r="D97" s="6" t="s">
        <v>91</v>
      </c>
    </row>
    <row r="98" spans="1:4" customFormat="1" ht="15.75" x14ac:dyDescent="0.25">
      <c r="A98" s="17" t="s">
        <v>92</v>
      </c>
      <c r="B98" s="11" t="s">
        <v>18</v>
      </c>
      <c r="C98" s="42">
        <f>[1]BS_PL_CF!C107</f>
        <v>806447315</v>
      </c>
      <c r="D98" s="13">
        <v>725273594</v>
      </c>
    </row>
    <row r="99" spans="1:4" customFormat="1" ht="15.75" x14ac:dyDescent="0.25">
      <c r="A99" s="17" t="s">
        <v>93</v>
      </c>
      <c r="B99" s="11" t="s">
        <v>20</v>
      </c>
      <c r="C99" s="42">
        <f>-[1]BS_PL_CF!C108</f>
        <v>568592225</v>
      </c>
      <c r="D99" s="13">
        <v>514278146</v>
      </c>
    </row>
    <row r="100" spans="1:4" customFormat="1" ht="15.75" x14ac:dyDescent="0.25">
      <c r="A100" s="43" t="s">
        <v>94</v>
      </c>
      <c r="B100" s="44" t="s">
        <v>22</v>
      </c>
      <c r="C100" s="45">
        <f>C98-C99</f>
        <v>237855090</v>
      </c>
      <c r="D100" s="15">
        <f>D98-D99</f>
        <v>210995448</v>
      </c>
    </row>
    <row r="101" spans="1:4" customFormat="1" ht="15.75" x14ac:dyDescent="0.25">
      <c r="A101" s="17" t="s">
        <v>95</v>
      </c>
      <c r="B101" s="11" t="s">
        <v>24</v>
      </c>
      <c r="C101" s="42">
        <f>-[1]BS_PL_CF!C113</f>
        <v>86160768</v>
      </c>
      <c r="D101" s="13">
        <v>75469198</v>
      </c>
    </row>
    <row r="102" spans="1:4" customFormat="1" ht="15.75" x14ac:dyDescent="0.25">
      <c r="A102" s="17" t="s">
        <v>96</v>
      </c>
      <c r="B102" s="11" t="s">
        <v>26</v>
      </c>
      <c r="C102" s="42">
        <f>-([1]BS_PL_CF!C112+[1]BS_PL_CF!C115)</f>
        <v>57099434</v>
      </c>
      <c r="D102" s="12">
        <v>90071380</v>
      </c>
    </row>
    <row r="103" spans="1:4" customFormat="1" ht="15.75" x14ac:dyDescent="0.25">
      <c r="A103" s="17" t="s">
        <v>97</v>
      </c>
      <c r="B103" s="11" t="s">
        <v>28</v>
      </c>
      <c r="C103" s="42">
        <f>-([1]BS_PL_CF!C121+[1]BS_PL_CF!C117)</f>
        <v>2732909</v>
      </c>
      <c r="D103" s="13">
        <v>3213043</v>
      </c>
    </row>
    <row r="104" spans="1:4" customFormat="1" ht="15.75" x14ac:dyDescent="0.25">
      <c r="A104" s="17" t="s">
        <v>98</v>
      </c>
      <c r="B104" s="11" t="s">
        <v>30</v>
      </c>
      <c r="C104" s="42">
        <f>[1]BS_PL_CF!C120</f>
        <v>2610073</v>
      </c>
      <c r="D104" s="13">
        <v>3093015</v>
      </c>
    </row>
    <row r="105" spans="1:4" customFormat="1" ht="15.75" x14ac:dyDescent="0.25">
      <c r="A105" s="43" t="s">
        <v>99</v>
      </c>
      <c r="B105" s="44" t="s">
        <v>100</v>
      </c>
      <c r="C105" s="45">
        <f>C100-C101-C102-C103+C104</f>
        <v>94472052</v>
      </c>
      <c r="D105" s="15">
        <f>D100-D101-D102-D103+D104</f>
        <v>45334842</v>
      </c>
    </row>
    <row r="106" spans="1:4" customFormat="1" ht="15.75" x14ac:dyDescent="0.25">
      <c r="A106" s="17" t="s">
        <v>101</v>
      </c>
      <c r="B106" s="11" t="s">
        <v>102</v>
      </c>
      <c r="C106" s="42">
        <f>[1]BS_PL_CF!C126</f>
        <v>12501974</v>
      </c>
      <c r="D106" s="13">
        <v>8361029</v>
      </c>
    </row>
    <row r="107" spans="1:4" customFormat="1" ht="15.75" x14ac:dyDescent="0.25">
      <c r="A107" s="17" t="s">
        <v>103</v>
      </c>
      <c r="B107" s="11" t="s">
        <v>104</v>
      </c>
      <c r="C107" s="42">
        <f>-[1]BS_PL_CF!C127</f>
        <v>52551575</v>
      </c>
      <c r="D107" s="13">
        <v>42181712</v>
      </c>
    </row>
    <row r="108" spans="1:4" customFormat="1" ht="47.25" x14ac:dyDescent="0.25">
      <c r="A108" s="17" t="s">
        <v>105</v>
      </c>
      <c r="B108" s="11" t="s">
        <v>106</v>
      </c>
      <c r="C108" s="42">
        <f>[1]BS_PL_CF!C129</f>
        <v>96613531</v>
      </c>
      <c r="D108" s="13">
        <f>[1]BS_PL_CF!D129</f>
        <v>147955717</v>
      </c>
    </row>
    <row r="109" spans="1:4" customFormat="1" ht="15.75" x14ac:dyDescent="0.25">
      <c r="A109" s="17" t="s">
        <v>107</v>
      </c>
      <c r="B109" s="11" t="s">
        <v>108</v>
      </c>
      <c r="C109" s="42">
        <f>[1]BS_PL_CF!C125</f>
        <v>72789114</v>
      </c>
      <c r="D109" s="13"/>
    </row>
    <row r="110" spans="1:4" customFormat="1" ht="15.75" x14ac:dyDescent="0.25">
      <c r="A110" s="17" t="s">
        <v>109</v>
      </c>
      <c r="B110" s="11" t="s">
        <v>110</v>
      </c>
      <c r="C110" s="42"/>
      <c r="D110" s="13">
        <v>454394</v>
      </c>
    </row>
    <row r="111" spans="1:4" customFormat="1" ht="15.75" x14ac:dyDescent="0.25">
      <c r="A111" s="43" t="s">
        <v>111</v>
      </c>
      <c r="B111" s="11">
        <v>100</v>
      </c>
      <c r="C111" s="45">
        <f>C105+C106-C107+C108+C109-C110</f>
        <v>223825096</v>
      </c>
      <c r="D111" s="15">
        <f>D105+D106-D107+D108+D109-D110</f>
        <v>159015482</v>
      </c>
    </row>
    <row r="112" spans="1:4" customFormat="1" ht="15.75" x14ac:dyDescent="0.25">
      <c r="A112" s="17" t="s">
        <v>112</v>
      </c>
      <c r="B112" s="11">
        <v>101</v>
      </c>
      <c r="C112" s="42">
        <f>-[1]BS_PL_CF!C133</f>
        <v>58646831</v>
      </c>
      <c r="D112" s="13">
        <v>34015989</v>
      </c>
    </row>
    <row r="113" spans="1:4" customFormat="1" ht="31.5" x14ac:dyDescent="0.25">
      <c r="A113" s="43" t="s">
        <v>113</v>
      </c>
      <c r="B113" s="11">
        <v>200</v>
      </c>
      <c r="C113" s="45">
        <f>C111-C112</f>
        <v>165178265</v>
      </c>
      <c r="D113" s="15">
        <f>D111-D112</f>
        <v>124999493</v>
      </c>
    </row>
    <row r="114" spans="1:4" customFormat="1" ht="31.5" x14ac:dyDescent="0.25">
      <c r="A114" s="17" t="s">
        <v>114</v>
      </c>
      <c r="B114" s="11">
        <v>201</v>
      </c>
      <c r="C114" s="42">
        <f>[1]BS_PL_CF!C138</f>
        <v>0</v>
      </c>
      <c r="D114" s="16">
        <v>-192903</v>
      </c>
    </row>
    <row r="115" spans="1:4" customFormat="1" ht="15.75" x14ac:dyDescent="0.25">
      <c r="A115" s="43" t="s">
        <v>115</v>
      </c>
      <c r="B115" s="11">
        <v>300</v>
      </c>
      <c r="C115" s="45">
        <f>C113+C114</f>
        <v>165178265</v>
      </c>
      <c r="D115" s="15">
        <f>D113+D114</f>
        <v>124806590</v>
      </c>
    </row>
    <row r="116" spans="1:4" customFormat="1" ht="15.75" x14ac:dyDescent="0.25">
      <c r="A116" s="17" t="s">
        <v>116</v>
      </c>
      <c r="B116" s="11"/>
      <c r="C116" s="42">
        <f>[1]BS_PL_CF!C142</f>
        <v>115017962</v>
      </c>
      <c r="D116" s="13">
        <f>[1]BS_PL_CF!D142</f>
        <v>108990047</v>
      </c>
    </row>
    <row r="117" spans="1:4" customFormat="1" ht="15.75" x14ac:dyDescent="0.25">
      <c r="A117" s="17" t="s">
        <v>117</v>
      </c>
      <c r="B117" s="11"/>
      <c r="C117" s="42">
        <f>[1]BS_PL_CF!C143</f>
        <v>50160303</v>
      </c>
      <c r="D117" s="13">
        <f>[1]BS_PL_CF!D143</f>
        <v>15816543</v>
      </c>
    </row>
    <row r="118" spans="1:4" customFormat="1" ht="15.75" x14ac:dyDescent="0.25">
      <c r="A118" s="43" t="s">
        <v>118</v>
      </c>
      <c r="B118" s="11">
        <v>400</v>
      </c>
      <c r="C118" s="45">
        <f>SUM(C120:C130)</f>
        <v>137619511</v>
      </c>
      <c r="D118" s="15">
        <f>SUM(D120:D130)</f>
        <v>3599686</v>
      </c>
    </row>
    <row r="119" spans="1:4" customFormat="1" ht="15.75" x14ac:dyDescent="0.25">
      <c r="A119" s="17" t="s">
        <v>119</v>
      </c>
      <c r="B119" s="11"/>
      <c r="C119" s="9"/>
      <c r="D119" s="9"/>
    </row>
    <row r="120" spans="1:4" customFormat="1" ht="15.75" x14ac:dyDescent="0.25">
      <c r="A120" s="17" t="s">
        <v>120</v>
      </c>
      <c r="B120" s="11">
        <v>410</v>
      </c>
      <c r="C120" s="46"/>
      <c r="D120" s="46"/>
    </row>
    <row r="121" spans="1:4" customFormat="1" ht="31.5" x14ac:dyDescent="0.25">
      <c r="A121" s="17" t="s">
        <v>121</v>
      </c>
      <c r="B121" s="11">
        <v>411</v>
      </c>
      <c r="C121" s="46"/>
      <c r="D121" s="46"/>
    </row>
    <row r="122" spans="1:4" customFormat="1" ht="47.25" x14ac:dyDescent="0.25">
      <c r="A122" s="17" t="s">
        <v>122</v>
      </c>
      <c r="B122" s="11">
        <v>412</v>
      </c>
      <c r="C122" s="13">
        <f>10656771</f>
        <v>10656771</v>
      </c>
      <c r="D122" s="47">
        <v>0</v>
      </c>
    </row>
    <row r="123" spans="1:4" customFormat="1" ht="15.75" x14ac:dyDescent="0.25">
      <c r="A123" s="17" t="s">
        <v>123</v>
      </c>
      <c r="B123" s="11">
        <v>413</v>
      </c>
      <c r="C123" s="16">
        <f>[1]BS_PL_CF!C148</f>
        <v>-963602</v>
      </c>
      <c r="D123" s="46"/>
    </row>
    <row r="124" spans="1:4" customFormat="1" ht="31.5" x14ac:dyDescent="0.25">
      <c r="A124" s="17" t="s">
        <v>124</v>
      </c>
      <c r="B124" s="11">
        <v>414</v>
      </c>
      <c r="C124" s="46"/>
      <c r="D124" s="46"/>
    </row>
    <row r="125" spans="1:4" customFormat="1" ht="15.75" x14ac:dyDescent="0.25">
      <c r="A125" s="17" t="s">
        <v>125</v>
      </c>
      <c r="B125" s="11">
        <v>415</v>
      </c>
      <c r="C125" s="46"/>
      <c r="D125" s="46"/>
    </row>
    <row r="126" spans="1:4" customFormat="1" ht="15.75" x14ac:dyDescent="0.25">
      <c r="A126" s="17" t="s">
        <v>126</v>
      </c>
      <c r="B126" s="11">
        <v>416</v>
      </c>
      <c r="C126" s="42">
        <f>[1]BS_PL_CF!C147-'[1]422'!C122</f>
        <v>127733620</v>
      </c>
      <c r="D126" s="13">
        <v>3599686</v>
      </c>
    </row>
    <row r="127" spans="1:4" customFormat="1" ht="15.75" x14ac:dyDescent="0.25">
      <c r="A127" s="17" t="s">
        <v>127</v>
      </c>
      <c r="B127" s="11">
        <v>417</v>
      </c>
      <c r="C127" s="46"/>
      <c r="D127" s="46"/>
    </row>
    <row r="128" spans="1:4" customFormat="1" ht="15.75" x14ac:dyDescent="0.25">
      <c r="A128" s="17" t="s">
        <v>128</v>
      </c>
      <c r="B128" s="11">
        <v>418</v>
      </c>
      <c r="C128" s="46"/>
      <c r="D128" s="46"/>
    </row>
    <row r="129" spans="1:4" customFormat="1" ht="15.75" x14ac:dyDescent="0.25">
      <c r="A129" s="17" t="s">
        <v>129</v>
      </c>
      <c r="B129" s="11">
        <v>419</v>
      </c>
      <c r="C129" s="46"/>
      <c r="D129" s="46"/>
    </row>
    <row r="130" spans="1:4" customFormat="1" ht="15.75" x14ac:dyDescent="0.25">
      <c r="A130" s="17" t="s">
        <v>130</v>
      </c>
      <c r="B130" s="11">
        <v>420</v>
      </c>
      <c r="C130" s="46">
        <f>[1]BS_PL_CF!C149</f>
        <v>192722</v>
      </c>
      <c r="D130" s="46"/>
    </row>
    <row r="131" spans="1:4" customFormat="1" ht="15.75" x14ac:dyDescent="0.25">
      <c r="A131" s="43" t="s">
        <v>131</v>
      </c>
      <c r="B131" s="11">
        <v>500</v>
      </c>
      <c r="C131" s="15">
        <f>C115+C118</f>
        <v>302797776</v>
      </c>
      <c r="D131" s="15">
        <f>D115+D118</f>
        <v>128406276</v>
      </c>
    </row>
    <row r="132" spans="1:4" customFormat="1" ht="15.75" x14ac:dyDescent="0.25">
      <c r="A132" s="17" t="s">
        <v>132</v>
      </c>
      <c r="B132" s="11"/>
      <c r="C132" s="46"/>
      <c r="D132" s="46"/>
    </row>
    <row r="133" spans="1:4" customFormat="1" ht="15.75" x14ac:dyDescent="0.25">
      <c r="A133" s="17" t="s">
        <v>116</v>
      </c>
      <c r="B133" s="11"/>
      <c r="C133" s="13">
        <f>[1]BS_PL_CF!C155</f>
        <v>232834027</v>
      </c>
      <c r="D133" s="13">
        <f>[1]BS_PL_CF!D155</f>
        <v>112604818</v>
      </c>
    </row>
    <row r="134" spans="1:4" customFormat="1" ht="15.75" x14ac:dyDescent="0.25">
      <c r="A134" s="17" t="s">
        <v>133</v>
      </c>
      <c r="B134" s="11"/>
      <c r="C134" s="13">
        <f>[1]BS_PL_CF!C156</f>
        <v>69963749</v>
      </c>
      <c r="D134" s="13">
        <f>[1]BS_PL_CF!D156</f>
        <v>15801458</v>
      </c>
    </row>
    <row r="135" spans="1:4" customFormat="1" ht="15.75" x14ac:dyDescent="0.25">
      <c r="A135" s="43" t="s">
        <v>134</v>
      </c>
      <c r="B135" s="11">
        <v>600</v>
      </c>
      <c r="C135" s="31">
        <f>[1]BS_PL_CF!C159</f>
        <v>0.31423754183257496</v>
      </c>
      <c r="D135" s="48">
        <f>[1]BS_PL_CF!D159</f>
        <v>0.24086598762165887</v>
      </c>
    </row>
    <row r="136" spans="1:4" customFormat="1" ht="15.75" x14ac:dyDescent="0.25">
      <c r="A136" s="17" t="s">
        <v>119</v>
      </c>
      <c r="B136" s="11"/>
      <c r="C136" s="49"/>
      <c r="D136" s="46"/>
    </row>
    <row r="137" spans="1:4" customFormat="1" ht="15.75" x14ac:dyDescent="0.25">
      <c r="A137" s="17" t="s">
        <v>135</v>
      </c>
      <c r="B137" s="11"/>
      <c r="C137" s="31"/>
      <c r="D137" s="48"/>
    </row>
    <row r="138" spans="1:4" customFormat="1" ht="15.75" x14ac:dyDescent="0.25">
      <c r="A138" s="17" t="s">
        <v>136</v>
      </c>
      <c r="B138" s="11"/>
      <c r="C138" s="50">
        <f>[1]BS_PL_CF!C159</f>
        <v>0.31423754183257496</v>
      </c>
      <c r="D138" s="51">
        <v>0.24129999999999999</v>
      </c>
    </row>
    <row r="139" spans="1:4" customFormat="1" ht="15.75" x14ac:dyDescent="0.25">
      <c r="A139" s="17" t="s">
        <v>137</v>
      </c>
      <c r="B139" s="11"/>
      <c r="C139" s="50">
        <v>0</v>
      </c>
      <c r="D139" s="52">
        <v>-4.0000000000000002E-4</v>
      </c>
    </row>
    <row r="140" spans="1:4" customFormat="1" ht="15.75" x14ac:dyDescent="0.25">
      <c r="A140" s="17" t="s">
        <v>138</v>
      </c>
      <c r="B140" s="11"/>
      <c r="C140" s="46"/>
      <c r="D140" s="46"/>
    </row>
    <row r="141" spans="1:4" customFormat="1" ht="15.75" x14ac:dyDescent="0.25">
      <c r="A141" s="17" t="s">
        <v>136</v>
      </c>
      <c r="B141" s="11"/>
      <c r="C141" s="46"/>
      <c r="D141" s="46"/>
    </row>
    <row r="142" spans="1:4" customFormat="1" ht="15.75" x14ac:dyDescent="0.25">
      <c r="A142" s="17" t="s">
        <v>137</v>
      </c>
      <c r="B142" s="11"/>
      <c r="C142" s="46"/>
      <c r="D142" s="46"/>
    </row>
    <row r="143" spans="1:4" customFormat="1" ht="15.75" x14ac:dyDescent="0.25">
      <c r="A143" s="53"/>
      <c r="B143" s="54"/>
      <c r="C143" s="55"/>
      <c r="D143" s="55"/>
    </row>
    <row r="144" spans="1:4" customFormat="1" ht="15.75" x14ac:dyDescent="0.25">
      <c r="A144" s="53"/>
      <c r="B144" s="54"/>
      <c r="C144" s="55"/>
      <c r="D144" s="55"/>
    </row>
    <row r="145" spans="1:4" customFormat="1" ht="15.75" x14ac:dyDescent="0.25">
      <c r="A145" s="53"/>
      <c r="B145" s="54"/>
      <c r="C145" s="55"/>
      <c r="D145" s="55"/>
    </row>
    <row r="146" spans="1:4" customFormat="1" ht="15.75" x14ac:dyDescent="0.25">
      <c r="A146" s="37" t="s">
        <v>82</v>
      </c>
      <c r="B146" s="34"/>
      <c r="C146" s="37"/>
      <c r="D146" s="37" t="s">
        <v>83</v>
      </c>
    </row>
    <row r="147" spans="1:4" customFormat="1" ht="15.75" x14ac:dyDescent="0.25">
      <c r="A147" s="37"/>
      <c r="B147" s="34"/>
      <c r="C147" s="37"/>
      <c r="D147" s="37"/>
    </row>
    <row r="148" spans="1:4" customFormat="1" ht="15.75" x14ac:dyDescent="0.25">
      <c r="A148" s="37" t="s">
        <v>84</v>
      </c>
      <c r="B148" s="38"/>
      <c r="C148" s="37"/>
      <c r="D148" s="37" t="s">
        <v>85</v>
      </c>
    </row>
    <row r="149" spans="1:4" customFormat="1" x14ac:dyDescent="0.25"/>
    <row r="150" spans="1:4" customFormat="1" ht="18.75" x14ac:dyDescent="0.25">
      <c r="A150" s="39" t="s">
        <v>86</v>
      </c>
      <c r="B150" s="56"/>
      <c r="C150" s="20"/>
      <c r="D150" s="20"/>
    </row>
    <row r="151" spans="1:4" customFormat="1" ht="15.75" x14ac:dyDescent="0.25">
      <c r="A151" s="39"/>
      <c r="B151" s="56"/>
      <c r="C151" s="20"/>
      <c r="D151" s="20"/>
    </row>
    <row r="152" spans="1:4" customFormat="1" ht="15.75" x14ac:dyDescent="0.25">
      <c r="A152" s="39"/>
      <c r="B152" s="56"/>
      <c r="C152" s="20"/>
      <c r="D152" s="20"/>
    </row>
    <row r="153" spans="1:4" customFormat="1" ht="18.75" x14ac:dyDescent="0.25">
      <c r="A153" s="57" t="s">
        <v>139</v>
      </c>
      <c r="B153" s="57"/>
      <c r="C153" s="57"/>
      <c r="D153" s="57"/>
    </row>
    <row r="154" spans="1:4" customFormat="1" ht="18.75" x14ac:dyDescent="0.3">
      <c r="A154" s="58" t="s">
        <v>140</v>
      </c>
      <c r="B154" s="58"/>
      <c r="C154" s="58"/>
      <c r="D154" s="58"/>
    </row>
    <row r="155" spans="1:4" customFormat="1" ht="18.75" x14ac:dyDescent="0.3">
      <c r="A155" s="58" t="s">
        <v>141</v>
      </c>
      <c r="B155" s="58"/>
      <c r="C155" s="58"/>
      <c r="D155" s="58"/>
    </row>
    <row r="156" spans="1:4" customFormat="1" ht="15.75" x14ac:dyDescent="0.25">
      <c r="A156" s="59"/>
      <c r="B156" s="60"/>
      <c r="C156" s="59"/>
      <c r="D156" s="59"/>
    </row>
    <row r="157" spans="1:4" customFormat="1" ht="15.75" x14ac:dyDescent="0.25">
      <c r="A157" s="19"/>
      <c r="B157" s="56"/>
      <c r="C157" s="20"/>
      <c r="D157" s="61" t="s">
        <v>10</v>
      </c>
    </row>
    <row r="158" spans="1:4" customFormat="1" ht="47.25" x14ac:dyDescent="0.25">
      <c r="A158" s="62" t="s">
        <v>89</v>
      </c>
      <c r="B158" s="63" t="s">
        <v>142</v>
      </c>
      <c r="C158" s="64" t="s">
        <v>90</v>
      </c>
      <c r="D158" s="62" t="s">
        <v>143</v>
      </c>
    </row>
    <row r="159" spans="1:4" customFormat="1" ht="15.75" x14ac:dyDescent="0.25">
      <c r="A159" s="65" t="s">
        <v>144</v>
      </c>
      <c r="B159" s="66"/>
      <c r="C159" s="66"/>
      <c r="D159" s="67"/>
    </row>
    <row r="160" spans="1:4" customFormat="1" ht="31.5" x14ac:dyDescent="0.25">
      <c r="A160" s="68" t="s">
        <v>145</v>
      </c>
      <c r="B160" s="69" t="s">
        <v>18</v>
      </c>
      <c r="C160" s="70">
        <f>C163+C164+C165+C166+C167+C168</f>
        <v>1160997783</v>
      </c>
      <c r="D160" s="71">
        <f>D163+D164+D165+D166+D167+D168</f>
        <v>903113126</v>
      </c>
    </row>
    <row r="161" spans="1:4" customFormat="1" ht="15.75" x14ac:dyDescent="0.25">
      <c r="A161" s="72"/>
      <c r="B161" s="73"/>
      <c r="C161" s="74"/>
      <c r="D161" s="75"/>
    </row>
    <row r="162" spans="1:4" customFormat="1" ht="15.75" x14ac:dyDescent="0.25">
      <c r="A162" s="72" t="s">
        <v>119</v>
      </c>
      <c r="B162" s="73"/>
      <c r="C162" s="74"/>
      <c r="D162" s="75"/>
    </row>
    <row r="163" spans="1:4" customFormat="1" ht="15.75" x14ac:dyDescent="0.25">
      <c r="A163" s="72" t="s">
        <v>146</v>
      </c>
      <c r="B163" s="73" t="s">
        <v>20</v>
      </c>
      <c r="C163" s="74">
        <f>1001664387+62669115</f>
        <v>1064333502</v>
      </c>
      <c r="D163" s="75">
        <v>749450112</v>
      </c>
    </row>
    <row r="164" spans="1:4" customFormat="1" ht="15.75" x14ac:dyDescent="0.25">
      <c r="A164" s="72" t="s">
        <v>147</v>
      </c>
      <c r="B164" s="73" t="s">
        <v>22</v>
      </c>
      <c r="C164" s="74">
        <v>579418</v>
      </c>
      <c r="D164" s="75">
        <v>835186</v>
      </c>
    </row>
    <row r="165" spans="1:4" customFormat="1" ht="15.75" x14ac:dyDescent="0.25">
      <c r="A165" s="72" t="s">
        <v>148</v>
      </c>
      <c r="B165" s="73" t="s">
        <v>24</v>
      </c>
      <c r="C165" s="74">
        <v>47505710</v>
      </c>
      <c r="D165" s="75">
        <v>32507047</v>
      </c>
    </row>
    <row r="166" spans="1:4" customFormat="1" ht="15.75" x14ac:dyDescent="0.25">
      <c r="A166" s="72" t="s">
        <v>149</v>
      </c>
      <c r="B166" s="73" t="s">
        <v>26</v>
      </c>
      <c r="C166" s="74"/>
      <c r="D166" s="75"/>
    </row>
    <row r="167" spans="1:4" customFormat="1" ht="15.75" x14ac:dyDescent="0.25">
      <c r="A167" s="72" t="s">
        <v>150</v>
      </c>
      <c r="B167" s="73" t="s">
        <v>28</v>
      </c>
      <c r="C167" s="74">
        <v>8244897</v>
      </c>
      <c r="D167" s="75">
        <v>8768216</v>
      </c>
    </row>
    <row r="168" spans="1:4" customFormat="1" ht="15.75" x14ac:dyDescent="0.25">
      <c r="A168" s="72" t="s">
        <v>151</v>
      </c>
      <c r="B168" s="73" t="s">
        <v>30</v>
      </c>
      <c r="C168" s="74">
        <f>710160+39624096</f>
        <v>40334256</v>
      </c>
      <c r="D168" s="75">
        <v>111552565</v>
      </c>
    </row>
    <row r="169" spans="1:4" customFormat="1" ht="15.75" x14ac:dyDescent="0.25">
      <c r="A169" s="68" t="s">
        <v>152</v>
      </c>
      <c r="B169" s="69" t="s">
        <v>100</v>
      </c>
      <c r="C169" s="70">
        <f>C171+C172+C173+C174+C175+C176+C177</f>
        <v>852246820</v>
      </c>
      <c r="D169" s="71">
        <f>D171+D172+D173+D174+D175+D176+D177</f>
        <v>769481607</v>
      </c>
    </row>
    <row r="170" spans="1:4" customFormat="1" ht="15.75" x14ac:dyDescent="0.25">
      <c r="A170" s="72" t="s">
        <v>119</v>
      </c>
      <c r="B170" s="73"/>
      <c r="C170" s="74"/>
      <c r="D170" s="75"/>
    </row>
    <row r="171" spans="1:4" customFormat="1" ht="15.75" x14ac:dyDescent="0.25">
      <c r="A171" s="72" t="s">
        <v>153</v>
      </c>
      <c r="B171" s="73" t="s">
        <v>102</v>
      </c>
      <c r="C171" s="74">
        <v>387149618</v>
      </c>
      <c r="D171" s="75">
        <v>393128965</v>
      </c>
    </row>
    <row r="172" spans="1:4" customFormat="1" ht="15.75" x14ac:dyDescent="0.25">
      <c r="A172" s="72" t="s">
        <v>154</v>
      </c>
      <c r="B172" s="73" t="s">
        <v>104</v>
      </c>
      <c r="C172" s="74">
        <v>42803062</v>
      </c>
      <c r="D172" s="75">
        <v>33487840</v>
      </c>
    </row>
    <row r="173" spans="1:4" customFormat="1" ht="15.75" x14ac:dyDescent="0.25">
      <c r="A173" s="72" t="s">
        <v>155</v>
      </c>
      <c r="B173" s="73" t="s">
        <v>106</v>
      </c>
      <c r="C173" s="74">
        <v>59300475</v>
      </c>
      <c r="D173" s="75">
        <v>52106459</v>
      </c>
    </row>
    <row r="174" spans="1:4" customFormat="1" ht="15.75" x14ac:dyDescent="0.25">
      <c r="A174" s="72" t="s">
        <v>156</v>
      </c>
      <c r="B174" s="73" t="s">
        <v>108</v>
      </c>
      <c r="C174" s="74">
        <v>25612831</v>
      </c>
      <c r="D174" s="75">
        <v>23956332</v>
      </c>
    </row>
    <row r="175" spans="1:4" customFormat="1" ht="15.75" x14ac:dyDescent="0.25">
      <c r="A175" s="72" t="s">
        <v>157</v>
      </c>
      <c r="B175" s="73" t="s">
        <v>110</v>
      </c>
      <c r="C175" s="74"/>
      <c r="D175" s="75"/>
    </row>
    <row r="176" spans="1:4" customFormat="1" ht="15.75" x14ac:dyDescent="0.25">
      <c r="A176" s="72" t="s">
        <v>158</v>
      </c>
      <c r="B176" s="73" t="s">
        <v>159</v>
      </c>
      <c r="C176" s="74">
        <v>289868957</v>
      </c>
      <c r="D176" s="75">
        <v>222787312</v>
      </c>
    </row>
    <row r="177" spans="1:4" customFormat="1" ht="15.75" x14ac:dyDescent="0.25">
      <c r="A177" s="72" t="s">
        <v>160</v>
      </c>
      <c r="B177" s="73" t="s">
        <v>161</v>
      </c>
      <c r="C177" s="74">
        <f>47511877</f>
        <v>47511877</v>
      </c>
      <c r="D177" s="75">
        <v>44014699</v>
      </c>
    </row>
    <row r="178" spans="1:4" customFormat="1" ht="31.5" x14ac:dyDescent="0.25">
      <c r="A178" s="68" t="s">
        <v>162</v>
      </c>
      <c r="B178" s="69" t="s">
        <v>163</v>
      </c>
      <c r="C178" s="70">
        <f>C160-C169</f>
        <v>308750963</v>
      </c>
      <c r="D178" s="71">
        <f>D160-D169</f>
        <v>133631519</v>
      </c>
    </row>
    <row r="179" spans="1:4" customFormat="1" ht="15.75" x14ac:dyDescent="0.25">
      <c r="A179" s="65" t="s">
        <v>164</v>
      </c>
      <c r="B179" s="66"/>
      <c r="C179" s="66"/>
      <c r="D179" s="67"/>
    </row>
    <row r="180" spans="1:4" customFormat="1" ht="30" customHeight="1" x14ac:dyDescent="0.25">
      <c r="A180" s="68" t="s">
        <v>165</v>
      </c>
      <c r="B180" s="69" t="s">
        <v>166</v>
      </c>
      <c r="C180" s="70">
        <f>C182+C183+C184+C185+C186+C187+C188+C189+C190+C191+C192</f>
        <v>169901537</v>
      </c>
      <c r="D180" s="71">
        <f>D182+D183+D184+D185+D186+D187+D188+D189+D190+D191+D192</f>
        <v>131915318</v>
      </c>
    </row>
    <row r="181" spans="1:4" customFormat="1" ht="30" customHeight="1" x14ac:dyDescent="0.25">
      <c r="A181" s="72" t="s">
        <v>119</v>
      </c>
      <c r="B181" s="73"/>
      <c r="C181" s="74"/>
      <c r="D181" s="75"/>
    </row>
    <row r="182" spans="1:4" customFormat="1" ht="18.75" customHeight="1" x14ac:dyDescent="0.25">
      <c r="A182" s="72" t="s">
        <v>167</v>
      </c>
      <c r="B182" s="73" t="s">
        <v>168</v>
      </c>
      <c r="C182" s="74"/>
      <c r="D182" s="75">
        <v>101181</v>
      </c>
    </row>
    <row r="183" spans="1:4" customFormat="1" ht="18.75" customHeight="1" x14ac:dyDescent="0.25">
      <c r="A183" s="72" t="s">
        <v>169</v>
      </c>
      <c r="B183" s="73" t="s">
        <v>170</v>
      </c>
      <c r="C183" s="74"/>
      <c r="D183" s="75"/>
    </row>
    <row r="184" spans="1:4" customFormat="1" ht="18.75" customHeight="1" x14ac:dyDescent="0.25">
      <c r="A184" s="72" t="s">
        <v>171</v>
      </c>
      <c r="B184" s="73" t="s">
        <v>172</v>
      </c>
      <c r="C184" s="74"/>
      <c r="D184" s="75">
        <v>92343</v>
      </c>
    </row>
    <row r="185" spans="1:4" customFormat="1" ht="18.75" customHeight="1" x14ac:dyDescent="0.25">
      <c r="A185" s="72" t="s">
        <v>173</v>
      </c>
      <c r="B185" s="73" t="s">
        <v>174</v>
      </c>
      <c r="C185" s="74"/>
      <c r="D185" s="75"/>
    </row>
    <row r="186" spans="1:4" customFormat="1" ht="18.75" customHeight="1" x14ac:dyDescent="0.25">
      <c r="A186" s="72" t="s">
        <v>175</v>
      </c>
      <c r="B186" s="73" t="s">
        <v>176</v>
      </c>
      <c r="C186" s="74"/>
      <c r="D186" s="75"/>
    </row>
    <row r="187" spans="1:4" customFormat="1" ht="18.75" customHeight="1" x14ac:dyDescent="0.25">
      <c r="A187" s="72" t="s">
        <v>177</v>
      </c>
      <c r="B187" s="73" t="s">
        <v>178</v>
      </c>
      <c r="C187" s="74"/>
      <c r="D187" s="75"/>
    </row>
    <row r="188" spans="1:4" customFormat="1" ht="18.75" customHeight="1" x14ac:dyDescent="0.25">
      <c r="A188" s="72" t="s">
        <v>179</v>
      </c>
      <c r="B188" s="73" t="s">
        <v>180</v>
      </c>
      <c r="C188" s="74"/>
      <c r="D188" s="75"/>
    </row>
    <row r="189" spans="1:4" customFormat="1" ht="18.75" customHeight="1" x14ac:dyDescent="0.25">
      <c r="A189" s="72" t="s">
        <v>181</v>
      </c>
      <c r="B189" s="73" t="s">
        <v>182</v>
      </c>
      <c r="C189" s="74"/>
      <c r="D189" s="75"/>
    </row>
    <row r="190" spans="1:4" customFormat="1" ht="18.75" customHeight="1" x14ac:dyDescent="0.25">
      <c r="A190" s="72" t="s">
        <v>183</v>
      </c>
      <c r="B190" s="73" t="s">
        <v>184</v>
      </c>
      <c r="C190" s="74">
        <f>62091381-3565122</f>
        <v>58526259</v>
      </c>
      <c r="D190" s="75"/>
    </row>
    <row r="191" spans="1:4" customFormat="1" ht="18.75" customHeight="1" x14ac:dyDescent="0.25">
      <c r="A191" s="72" t="s">
        <v>150</v>
      </c>
      <c r="B191" s="73" t="s">
        <v>185</v>
      </c>
      <c r="C191" s="74"/>
      <c r="D191" s="75"/>
    </row>
    <row r="192" spans="1:4" customFormat="1" ht="18.75" customHeight="1" x14ac:dyDescent="0.25">
      <c r="A192" s="72" t="s">
        <v>151</v>
      </c>
      <c r="B192" s="73" t="s">
        <v>186</v>
      </c>
      <c r="C192" s="74">
        <v>111375278</v>
      </c>
      <c r="D192" s="75">
        <v>131721794</v>
      </c>
    </row>
    <row r="193" spans="1:4" customFormat="1" ht="18.75" customHeight="1" x14ac:dyDescent="0.25">
      <c r="A193" s="68" t="s">
        <v>187</v>
      </c>
      <c r="B193" s="69" t="s">
        <v>188</v>
      </c>
      <c r="C193" s="70">
        <f>C195+C196+C197+C198+C199+C200+C201+C202+C203+C204+C205</f>
        <v>256916359</v>
      </c>
      <c r="D193" s="71">
        <f>D195+D196+D197+D198+D199+D200+D201+D202+D203+D204+D205</f>
        <v>186932524</v>
      </c>
    </row>
    <row r="194" spans="1:4" customFormat="1" ht="18.75" customHeight="1" x14ac:dyDescent="0.25">
      <c r="A194" s="72" t="s">
        <v>119</v>
      </c>
      <c r="B194" s="73"/>
      <c r="C194" s="74"/>
      <c r="D194" s="75"/>
    </row>
    <row r="195" spans="1:4" customFormat="1" ht="18.75" customHeight="1" x14ac:dyDescent="0.25">
      <c r="A195" s="72" t="s">
        <v>189</v>
      </c>
      <c r="B195" s="73" t="s">
        <v>190</v>
      </c>
      <c r="C195" s="74">
        <v>79031514</v>
      </c>
      <c r="D195" s="75">
        <v>56434317</v>
      </c>
    </row>
    <row r="196" spans="1:4" customFormat="1" ht="18.75" customHeight="1" x14ac:dyDescent="0.25">
      <c r="A196" s="72" t="s">
        <v>191</v>
      </c>
      <c r="B196" s="73" t="s">
        <v>192</v>
      </c>
      <c r="C196" s="74">
        <v>740084</v>
      </c>
      <c r="D196" s="75">
        <v>5317449</v>
      </c>
    </row>
    <row r="197" spans="1:4" customFormat="1" ht="18.75" customHeight="1" x14ac:dyDescent="0.25">
      <c r="A197" s="72" t="s">
        <v>193</v>
      </c>
      <c r="B197" s="73" t="s">
        <v>194</v>
      </c>
      <c r="C197" s="74">
        <v>20262111</v>
      </c>
      <c r="D197" s="75">
        <v>39707552</v>
      </c>
    </row>
    <row r="198" spans="1:4" customFormat="1" ht="18.75" customHeight="1" x14ac:dyDescent="0.25">
      <c r="A198" s="72" t="s">
        <v>195</v>
      </c>
      <c r="B198" s="73" t="s">
        <v>196</v>
      </c>
      <c r="C198" s="74"/>
      <c r="D198" s="75"/>
    </row>
    <row r="199" spans="1:4" customFormat="1" ht="18.75" customHeight="1" x14ac:dyDescent="0.25">
      <c r="A199" s="72" t="s">
        <v>197</v>
      </c>
      <c r="B199" s="73" t="s">
        <v>198</v>
      </c>
      <c r="C199" s="74"/>
      <c r="D199" s="75"/>
    </row>
    <row r="200" spans="1:4" customFormat="1" ht="18.75" customHeight="1" x14ac:dyDescent="0.25">
      <c r="A200" s="72" t="s">
        <v>199</v>
      </c>
      <c r="B200" s="73" t="s">
        <v>200</v>
      </c>
      <c r="C200" s="74"/>
      <c r="D200" s="75"/>
    </row>
    <row r="201" spans="1:4" customFormat="1" ht="18.75" customHeight="1" x14ac:dyDescent="0.25">
      <c r="A201" s="72" t="s">
        <v>201</v>
      </c>
      <c r="B201" s="73" t="s">
        <v>202</v>
      </c>
      <c r="C201" s="74"/>
      <c r="D201" s="75"/>
    </row>
    <row r="202" spans="1:4" customFormat="1" ht="18.75" customHeight="1" x14ac:dyDescent="0.25">
      <c r="A202" s="72" t="s">
        <v>203</v>
      </c>
      <c r="B202" s="73" t="s">
        <v>204</v>
      </c>
      <c r="C202" s="74">
        <v>4619754</v>
      </c>
      <c r="D202" s="75">
        <v>2733307</v>
      </c>
    </row>
    <row r="203" spans="1:4" customFormat="1" ht="18.75" customHeight="1" x14ac:dyDescent="0.25">
      <c r="A203" s="72" t="s">
        <v>181</v>
      </c>
      <c r="B203" s="73" t="s">
        <v>205</v>
      </c>
      <c r="C203" s="74"/>
      <c r="D203" s="75"/>
    </row>
    <row r="204" spans="1:4" customFormat="1" ht="18.75" customHeight="1" x14ac:dyDescent="0.25">
      <c r="A204" s="72" t="s">
        <v>206</v>
      </c>
      <c r="B204" s="73" t="s">
        <v>207</v>
      </c>
      <c r="C204" s="74"/>
      <c r="D204" s="75"/>
    </row>
    <row r="205" spans="1:4" customFormat="1" ht="18.75" customHeight="1" x14ac:dyDescent="0.25">
      <c r="A205" s="72" t="s">
        <v>160</v>
      </c>
      <c r="B205" s="73" t="s">
        <v>208</v>
      </c>
      <c r="C205" s="74">
        <v>152262896</v>
      </c>
      <c r="D205" s="75">
        <v>82739899</v>
      </c>
    </row>
    <row r="206" spans="1:4" customFormat="1" ht="18.75" customHeight="1" x14ac:dyDescent="0.25">
      <c r="A206" s="68" t="s">
        <v>209</v>
      </c>
      <c r="B206" s="69" t="s">
        <v>210</v>
      </c>
      <c r="C206" s="76">
        <f>C180-C193</f>
        <v>-87014822</v>
      </c>
      <c r="D206" s="76">
        <f>D180-D193</f>
        <v>-55017206</v>
      </c>
    </row>
    <row r="207" spans="1:4" customFormat="1" ht="18.75" customHeight="1" x14ac:dyDescent="0.25">
      <c r="A207" s="77" t="s">
        <v>211</v>
      </c>
      <c r="B207" s="66"/>
      <c r="C207" s="66"/>
      <c r="D207" s="67"/>
    </row>
    <row r="208" spans="1:4" customFormat="1" ht="18.75" customHeight="1" x14ac:dyDescent="0.25">
      <c r="A208" s="68" t="s">
        <v>212</v>
      </c>
      <c r="B208" s="69" t="s">
        <v>213</v>
      </c>
      <c r="C208" s="70">
        <f>C210+C211+C212+C213</f>
        <v>99305295</v>
      </c>
      <c r="D208" s="71">
        <f>D210+D211+D212+D213</f>
        <v>90707187</v>
      </c>
    </row>
    <row r="209" spans="1:4" customFormat="1" ht="18.75" customHeight="1" x14ac:dyDescent="0.25">
      <c r="A209" s="72" t="s">
        <v>119</v>
      </c>
      <c r="B209" s="73"/>
      <c r="C209" s="74"/>
      <c r="D209" s="75"/>
    </row>
    <row r="210" spans="1:4" customFormat="1" ht="18.75" customHeight="1" x14ac:dyDescent="0.25">
      <c r="A210" s="72" t="s">
        <v>214</v>
      </c>
      <c r="B210" s="73" t="s">
        <v>215</v>
      </c>
      <c r="C210" s="74"/>
      <c r="D210" s="75"/>
    </row>
    <row r="211" spans="1:4" customFormat="1" ht="18.75" customHeight="1" x14ac:dyDescent="0.25">
      <c r="A211" s="72" t="s">
        <v>216</v>
      </c>
      <c r="B211" s="73" t="s">
        <v>217</v>
      </c>
      <c r="C211" s="74">
        <f>98845295+460000</f>
        <v>99305295</v>
      </c>
      <c r="D211" s="75">
        <v>90616826</v>
      </c>
    </row>
    <row r="212" spans="1:4" customFormat="1" ht="18.75" customHeight="1" x14ac:dyDescent="0.25">
      <c r="A212" s="72" t="s">
        <v>150</v>
      </c>
      <c r="B212" s="73" t="s">
        <v>218</v>
      </c>
      <c r="C212" s="74"/>
      <c r="D212" s="75"/>
    </row>
    <row r="213" spans="1:4" customFormat="1" ht="18.75" customHeight="1" x14ac:dyDescent="0.25">
      <c r="A213" s="72" t="s">
        <v>151</v>
      </c>
      <c r="B213" s="73" t="s">
        <v>219</v>
      </c>
      <c r="C213" s="74"/>
      <c r="D213" s="75">
        <v>90361</v>
      </c>
    </row>
    <row r="214" spans="1:4" customFormat="1" ht="18.75" customHeight="1" x14ac:dyDescent="0.25">
      <c r="A214" s="68" t="s">
        <v>220</v>
      </c>
      <c r="B214" s="69" t="s">
        <v>221</v>
      </c>
      <c r="C214" s="70">
        <f>C216+C217+C218+C219+C220</f>
        <v>130860662</v>
      </c>
      <c r="D214" s="71">
        <f>D216+D217+D218+D219+D220</f>
        <v>116624011</v>
      </c>
    </row>
    <row r="215" spans="1:4" customFormat="1" ht="18.75" customHeight="1" x14ac:dyDescent="0.25">
      <c r="A215" s="72" t="s">
        <v>119</v>
      </c>
      <c r="B215" s="73"/>
      <c r="C215" s="74"/>
      <c r="D215" s="75"/>
    </row>
    <row r="216" spans="1:4" customFormat="1" ht="18.75" customHeight="1" x14ac:dyDescent="0.25">
      <c r="A216" s="72" t="s">
        <v>222</v>
      </c>
      <c r="B216" s="73" t="s">
        <v>223</v>
      </c>
      <c r="C216" s="74">
        <v>130860662</v>
      </c>
      <c r="D216" s="75">
        <v>116427573</v>
      </c>
    </row>
    <row r="217" spans="1:4" customFormat="1" ht="18.75" customHeight="1" x14ac:dyDescent="0.25">
      <c r="A217" s="72" t="s">
        <v>156</v>
      </c>
      <c r="B217" s="73" t="s">
        <v>224</v>
      </c>
      <c r="C217" s="74"/>
      <c r="D217" s="75"/>
    </row>
    <row r="218" spans="1:4" customFormat="1" ht="18.75" customHeight="1" x14ac:dyDescent="0.25">
      <c r="A218" s="72" t="s">
        <v>225</v>
      </c>
      <c r="B218" s="73" t="s">
        <v>226</v>
      </c>
      <c r="C218" s="74"/>
      <c r="D218" s="75"/>
    </row>
    <row r="219" spans="1:4" customFormat="1" ht="18.75" customHeight="1" x14ac:dyDescent="0.25">
      <c r="A219" s="72" t="s">
        <v>227</v>
      </c>
      <c r="B219" s="73" t="s">
        <v>228</v>
      </c>
      <c r="C219" s="74"/>
      <c r="D219" s="75"/>
    </row>
    <row r="220" spans="1:4" customFormat="1" ht="18.75" customHeight="1" x14ac:dyDescent="0.25">
      <c r="A220" s="72" t="s">
        <v>229</v>
      </c>
      <c r="B220" s="73" t="s">
        <v>230</v>
      </c>
      <c r="C220" s="74"/>
      <c r="D220" s="75">
        <v>196438</v>
      </c>
    </row>
    <row r="221" spans="1:4" customFormat="1" ht="18.75" customHeight="1" x14ac:dyDescent="0.25">
      <c r="A221" s="68" t="s">
        <v>231</v>
      </c>
      <c r="B221" s="69" t="s">
        <v>232</v>
      </c>
      <c r="C221" s="76">
        <f>C208-C214</f>
        <v>-31555367</v>
      </c>
      <c r="D221" s="76">
        <f>D208-D214</f>
        <v>-25916824</v>
      </c>
    </row>
    <row r="222" spans="1:4" customFormat="1" ht="18.75" customHeight="1" x14ac:dyDescent="0.25">
      <c r="A222" s="68" t="s">
        <v>233</v>
      </c>
      <c r="B222" s="69" t="s">
        <v>234</v>
      </c>
      <c r="C222" s="76">
        <v>-4946237</v>
      </c>
      <c r="D222" s="76">
        <v>-146843</v>
      </c>
    </row>
    <row r="223" spans="1:4" customFormat="1" ht="18.75" customHeight="1" x14ac:dyDescent="0.25">
      <c r="A223" s="68" t="s">
        <v>235</v>
      </c>
      <c r="B223" s="69" t="s">
        <v>236</v>
      </c>
      <c r="C223" s="70">
        <f>C178+C206+C221+C222</f>
        <v>185234537</v>
      </c>
      <c r="D223" s="70">
        <f>D178+D206+D221+D222</f>
        <v>52550646</v>
      </c>
    </row>
    <row r="224" spans="1:4" customFormat="1" ht="18.75" customHeight="1" x14ac:dyDescent="0.25">
      <c r="A224" s="68" t="s">
        <v>237</v>
      </c>
      <c r="B224" s="69" t="s">
        <v>238</v>
      </c>
      <c r="C224" s="70">
        <v>407326766</v>
      </c>
      <c r="D224" s="71">
        <v>415085451</v>
      </c>
    </row>
    <row r="225" spans="1:10" ht="18.75" customHeight="1" x14ac:dyDescent="0.25">
      <c r="A225" s="68" t="s">
        <v>239</v>
      </c>
      <c r="B225" s="69" t="s">
        <v>240</v>
      </c>
      <c r="C225" s="70">
        <f>C223+C224</f>
        <v>592561303</v>
      </c>
      <c r="D225" s="71">
        <f>D223+D224</f>
        <v>467636097</v>
      </c>
    </row>
    <row r="226" spans="1:10" ht="30" customHeight="1" x14ac:dyDescent="0.25">
      <c r="A226" s="79"/>
      <c r="B226" s="80"/>
      <c r="C226" s="81"/>
      <c r="D226" s="82"/>
    </row>
    <row r="227" spans="1:10" ht="30" customHeight="1" x14ac:dyDescent="0.25">
      <c r="A227" s="79"/>
      <c r="B227" s="80"/>
      <c r="C227" s="81"/>
      <c r="D227" s="82"/>
    </row>
    <row r="228" spans="1:10" ht="30" customHeight="1" x14ac:dyDescent="0.25">
      <c r="A228" s="79"/>
      <c r="B228" s="80"/>
      <c r="C228" s="81"/>
      <c r="D228" s="82"/>
    </row>
    <row r="229" spans="1:10" ht="30" customHeight="1" x14ac:dyDescent="0.25">
      <c r="A229" s="37" t="s">
        <v>82</v>
      </c>
      <c r="B229" s="34"/>
      <c r="C229" s="37"/>
      <c r="D229" s="37" t="s">
        <v>83</v>
      </c>
    </row>
    <row r="230" spans="1:10" s="83" customFormat="1" ht="30" customHeight="1" x14ac:dyDescent="0.25">
      <c r="A230" s="37"/>
      <c r="B230" s="34"/>
      <c r="C230" s="37"/>
      <c r="D230" s="37"/>
      <c r="E230" s="32"/>
      <c r="J230" s="32"/>
    </row>
    <row r="231" spans="1:10" ht="30" customHeight="1" x14ac:dyDescent="0.25">
      <c r="A231" s="37" t="s">
        <v>84</v>
      </c>
      <c r="B231" s="38"/>
      <c r="C231" s="37"/>
      <c r="D231" s="37" t="s">
        <v>85</v>
      </c>
    </row>
    <row r="232" spans="1:10" ht="30" customHeight="1" x14ac:dyDescent="0.25">
      <c r="A232" s="37"/>
      <c r="B232" s="38"/>
      <c r="C232" s="37"/>
      <c r="D232" s="37"/>
    </row>
    <row r="233" spans="1:10" ht="30" customHeight="1" x14ac:dyDescent="0.25">
      <c r="A233" s="39" t="s">
        <v>86</v>
      </c>
      <c r="B233" s="38"/>
      <c r="C233" s="37"/>
      <c r="D233" s="37"/>
    </row>
    <row r="234" spans="1:10" ht="30" customHeight="1" x14ac:dyDescent="0.25">
      <c r="A234" s="37"/>
      <c r="B234" s="38"/>
      <c r="C234" s="37"/>
      <c r="D234" s="37"/>
    </row>
    <row r="235" spans="1:10" ht="30" customHeight="1" x14ac:dyDescent="0.25">
      <c r="A235" s="37"/>
      <c r="B235" s="38"/>
      <c r="C235" s="37" t="s">
        <v>241</v>
      </c>
      <c r="D235" s="37"/>
    </row>
    <row r="236" spans="1:10" ht="30" customHeight="1" x14ac:dyDescent="0.25">
      <c r="A236" s="37"/>
      <c r="D236" s="84" t="s">
        <v>9</v>
      </c>
    </row>
    <row r="237" spans="1:10" ht="30" customHeight="1" x14ac:dyDescent="0.25"/>
    <row r="238" spans="1:10" ht="30" customHeight="1" x14ac:dyDescent="0.25">
      <c r="A238" s="85" t="s">
        <v>242</v>
      </c>
      <c r="B238" s="86" t="s">
        <v>12</v>
      </c>
      <c r="C238" s="87" t="s">
        <v>243</v>
      </c>
      <c r="D238" s="87"/>
      <c r="E238" s="87"/>
      <c r="F238" s="87"/>
      <c r="G238" s="87"/>
      <c r="H238" s="85" t="s">
        <v>244</v>
      </c>
      <c r="I238" s="85" t="s">
        <v>245</v>
      </c>
    </row>
    <row r="239" spans="1:10" ht="30" customHeight="1" x14ac:dyDescent="0.25">
      <c r="A239" s="85"/>
      <c r="B239" s="88"/>
      <c r="C239" s="6" t="s">
        <v>71</v>
      </c>
      <c r="D239" s="6" t="s">
        <v>72</v>
      </c>
      <c r="E239" s="89" t="s">
        <v>246</v>
      </c>
      <c r="F239" s="6" t="s">
        <v>74</v>
      </c>
      <c r="G239" s="6" t="s">
        <v>247</v>
      </c>
      <c r="H239" s="85"/>
      <c r="I239" s="85"/>
    </row>
    <row r="240" spans="1:10" ht="30" customHeight="1" x14ac:dyDescent="0.25">
      <c r="A240" s="7" t="s">
        <v>248</v>
      </c>
      <c r="B240" s="44" t="s">
        <v>18</v>
      </c>
      <c r="C240" s="90">
        <v>527760531</v>
      </c>
      <c r="D240" s="90">
        <v>19062712</v>
      </c>
      <c r="E240" s="90">
        <v>0</v>
      </c>
      <c r="F240" s="90">
        <v>224292731</v>
      </c>
      <c r="G240" s="90">
        <v>2241272475</v>
      </c>
      <c r="H240" s="90">
        <v>581147319</v>
      </c>
      <c r="I240" s="90">
        <f t="shared" ref="I240:I272" si="0">SUM(C240:H240)</f>
        <v>3593535768</v>
      </c>
    </row>
    <row r="241" spans="1:10" ht="22.5" customHeight="1" x14ac:dyDescent="0.25">
      <c r="A241" s="10" t="s">
        <v>249</v>
      </c>
      <c r="B241" s="11" t="s">
        <v>20</v>
      </c>
      <c r="C241" s="90"/>
      <c r="D241" s="90"/>
      <c r="E241" s="90"/>
      <c r="F241" s="90"/>
      <c r="G241" s="90"/>
      <c r="H241" s="90"/>
      <c r="I241" s="90">
        <f t="shared" si="0"/>
        <v>0</v>
      </c>
    </row>
    <row r="242" spans="1:10" ht="22.5" customHeight="1" x14ac:dyDescent="0.25">
      <c r="A242" s="7" t="s">
        <v>250</v>
      </c>
      <c r="B242" s="44">
        <v>100</v>
      </c>
      <c r="C242" s="90">
        <f t="shared" ref="C242:H242" si="1">C240+C241</f>
        <v>527760531</v>
      </c>
      <c r="D242" s="90">
        <f t="shared" si="1"/>
        <v>19062712</v>
      </c>
      <c r="E242" s="90">
        <f t="shared" si="1"/>
        <v>0</v>
      </c>
      <c r="F242" s="90">
        <f t="shared" si="1"/>
        <v>224292731</v>
      </c>
      <c r="G242" s="90">
        <f t="shared" si="1"/>
        <v>2241272475</v>
      </c>
      <c r="H242" s="90">
        <f t="shared" si="1"/>
        <v>581147319</v>
      </c>
      <c r="I242" s="90">
        <f t="shared" si="0"/>
        <v>3593535768</v>
      </c>
    </row>
    <row r="243" spans="1:10" s="93" customFormat="1" ht="22.5" customHeight="1" x14ac:dyDescent="0.25">
      <c r="A243" s="10" t="s">
        <v>251</v>
      </c>
      <c r="B243" s="11">
        <v>200</v>
      </c>
      <c r="C243" s="91"/>
      <c r="D243" s="91"/>
      <c r="E243" s="91"/>
      <c r="F243" s="92">
        <f>F244+F245</f>
        <v>47838409</v>
      </c>
      <c r="G243" s="92">
        <f>G244+G245</f>
        <v>438413113</v>
      </c>
      <c r="H243" s="92">
        <f>H244+H245</f>
        <v>49083843</v>
      </c>
      <c r="I243" s="92">
        <f t="shared" si="0"/>
        <v>535335365</v>
      </c>
      <c r="J243" s="32"/>
    </row>
    <row r="244" spans="1:10" ht="22.5" customHeight="1" x14ac:dyDescent="0.25">
      <c r="A244" s="10" t="s">
        <v>252</v>
      </c>
      <c r="B244" s="11">
        <v>210</v>
      </c>
      <c r="C244" s="91"/>
      <c r="D244" s="91"/>
      <c r="E244" s="91"/>
      <c r="F244" s="92"/>
      <c r="G244" s="92">
        <v>440955063</v>
      </c>
      <c r="H244" s="92">
        <v>47687124</v>
      </c>
      <c r="I244" s="90">
        <f t="shared" si="0"/>
        <v>488642187</v>
      </c>
    </row>
    <row r="245" spans="1:10" ht="22.5" customHeight="1" x14ac:dyDescent="0.25">
      <c r="A245" s="7" t="s">
        <v>253</v>
      </c>
      <c r="B245" s="44">
        <v>220</v>
      </c>
      <c r="C245" s="94">
        <f t="shared" ref="C245:H245" si="2">SUM(C247:C255)</f>
        <v>0</v>
      </c>
      <c r="D245" s="94">
        <f t="shared" si="2"/>
        <v>0</v>
      </c>
      <c r="E245" s="94">
        <f t="shared" si="2"/>
        <v>0</v>
      </c>
      <c r="F245" s="90">
        <f t="shared" si="2"/>
        <v>47838409</v>
      </c>
      <c r="G245" s="90">
        <f t="shared" si="2"/>
        <v>-2541950</v>
      </c>
      <c r="H245" s="90">
        <f t="shared" si="2"/>
        <v>1396719</v>
      </c>
      <c r="I245" s="90">
        <f t="shared" si="0"/>
        <v>46693178</v>
      </c>
    </row>
    <row r="246" spans="1:10" ht="22.5" customHeight="1" x14ac:dyDescent="0.25">
      <c r="A246" s="10" t="s">
        <v>119</v>
      </c>
      <c r="B246" s="11"/>
      <c r="C246" s="91"/>
      <c r="D246" s="91"/>
      <c r="E246" s="91"/>
      <c r="F246" s="92"/>
      <c r="G246" s="92"/>
      <c r="H246" s="92"/>
      <c r="I246" s="90">
        <f t="shared" si="0"/>
        <v>0</v>
      </c>
    </row>
    <row r="247" spans="1:10" ht="30" customHeight="1" x14ac:dyDescent="0.25">
      <c r="A247" s="10" t="s">
        <v>254</v>
      </c>
      <c r="B247" s="11">
        <v>221</v>
      </c>
      <c r="C247" s="91"/>
      <c r="D247" s="91"/>
      <c r="E247" s="91"/>
      <c r="F247" s="92"/>
      <c r="G247" s="92"/>
      <c r="H247" s="92"/>
      <c r="I247" s="90">
        <f t="shared" si="0"/>
        <v>0</v>
      </c>
    </row>
    <row r="248" spans="1:10" ht="30" customHeight="1" x14ac:dyDescent="0.25">
      <c r="A248" s="10" t="s">
        <v>255</v>
      </c>
      <c r="B248" s="11">
        <v>222</v>
      </c>
      <c r="C248" s="91"/>
      <c r="D248" s="91"/>
      <c r="E248" s="91"/>
      <c r="F248" s="92"/>
      <c r="G248" s="92"/>
      <c r="H248" s="92"/>
      <c r="I248" s="90">
        <f t="shared" si="0"/>
        <v>0</v>
      </c>
    </row>
    <row r="249" spans="1:10" ht="30" customHeight="1" x14ac:dyDescent="0.25">
      <c r="A249" s="10" t="s">
        <v>256</v>
      </c>
      <c r="B249" s="11">
        <v>223</v>
      </c>
      <c r="C249" s="91"/>
      <c r="D249" s="91"/>
      <c r="E249" s="91"/>
      <c r="F249" s="92"/>
      <c r="G249" s="92"/>
      <c r="H249" s="92"/>
      <c r="I249" s="90">
        <f t="shared" si="0"/>
        <v>0</v>
      </c>
    </row>
    <row r="250" spans="1:10" ht="30" customHeight="1" x14ac:dyDescent="0.25">
      <c r="A250" s="10" t="s">
        <v>122</v>
      </c>
      <c r="B250" s="11">
        <v>224</v>
      </c>
      <c r="C250" s="91"/>
      <c r="D250" s="91"/>
      <c r="E250" s="91"/>
      <c r="F250" s="92">
        <v>6994955</v>
      </c>
      <c r="G250" s="92"/>
      <c r="H250" s="92"/>
      <c r="I250" s="90">
        <f t="shared" si="0"/>
        <v>6994955</v>
      </c>
    </row>
    <row r="251" spans="1:10" ht="30" customHeight="1" x14ac:dyDescent="0.25">
      <c r="A251" s="10" t="s">
        <v>123</v>
      </c>
      <c r="B251" s="11">
        <v>225</v>
      </c>
      <c r="C251" s="91"/>
      <c r="D251" s="91"/>
      <c r="E251" s="91"/>
      <c r="F251" s="92"/>
      <c r="G251" s="92">
        <v>-2541950</v>
      </c>
      <c r="H251" s="92">
        <v>-103360</v>
      </c>
      <c r="I251" s="90">
        <f t="shared" si="0"/>
        <v>-2645310</v>
      </c>
    </row>
    <row r="252" spans="1:10" ht="30" customHeight="1" x14ac:dyDescent="0.25">
      <c r="A252" s="10" t="s">
        <v>124</v>
      </c>
      <c r="B252" s="11">
        <v>226</v>
      </c>
      <c r="C252" s="91"/>
      <c r="D252" s="91"/>
      <c r="E252" s="91"/>
      <c r="F252" s="92"/>
      <c r="G252" s="92"/>
      <c r="H252" s="92"/>
      <c r="I252" s="90">
        <f t="shared" si="0"/>
        <v>0</v>
      </c>
    </row>
    <row r="253" spans="1:10" ht="30" customHeight="1" x14ac:dyDescent="0.25">
      <c r="A253" s="10" t="s">
        <v>257</v>
      </c>
      <c r="B253" s="11">
        <v>227</v>
      </c>
      <c r="C253" s="91"/>
      <c r="D253" s="91"/>
      <c r="E253" s="91"/>
      <c r="F253" s="92"/>
      <c r="G253" s="92"/>
      <c r="H253" s="92"/>
      <c r="I253" s="90">
        <f t="shared" si="0"/>
        <v>0</v>
      </c>
    </row>
    <row r="254" spans="1:10" ht="30" customHeight="1" x14ac:dyDescent="0.25">
      <c r="A254" s="10" t="s">
        <v>126</v>
      </c>
      <c r="B254" s="11">
        <v>228</v>
      </c>
      <c r="C254" s="91"/>
      <c r="D254" s="92"/>
      <c r="E254" s="91"/>
      <c r="F254" s="92">
        <v>40843454</v>
      </c>
      <c r="G254" s="92"/>
      <c r="H254" s="92">
        <v>1500079</v>
      </c>
      <c r="I254" s="90">
        <f t="shared" si="0"/>
        <v>42343533</v>
      </c>
    </row>
    <row r="255" spans="1:10" ht="30" customHeight="1" x14ac:dyDescent="0.25">
      <c r="A255" s="10" t="s">
        <v>127</v>
      </c>
      <c r="B255" s="11">
        <v>229</v>
      </c>
      <c r="C255" s="92"/>
      <c r="D255" s="92"/>
      <c r="E255" s="91"/>
      <c r="F255" s="92"/>
      <c r="G255" s="92"/>
      <c r="H255" s="92"/>
      <c r="I255" s="90">
        <f t="shared" si="0"/>
        <v>0</v>
      </c>
    </row>
    <row r="256" spans="1:10" ht="30" customHeight="1" x14ac:dyDescent="0.25">
      <c r="A256" s="7" t="s">
        <v>258</v>
      </c>
      <c r="B256" s="44">
        <v>300</v>
      </c>
      <c r="C256" s="90">
        <f t="shared" ref="C256:H256" si="3">SUM(C258,C263:C270)</f>
        <v>18724939</v>
      </c>
      <c r="D256" s="90">
        <f t="shared" si="3"/>
        <v>583154</v>
      </c>
      <c r="E256" s="94">
        <f t="shared" si="3"/>
        <v>0</v>
      </c>
      <c r="F256" s="90">
        <f t="shared" si="3"/>
        <v>5431</v>
      </c>
      <c r="G256" s="90">
        <f t="shared" si="3"/>
        <v>-68317595</v>
      </c>
      <c r="H256" s="90">
        <f t="shared" si="3"/>
        <v>-43676148</v>
      </c>
      <c r="I256" s="90">
        <f t="shared" si="0"/>
        <v>-92680219</v>
      </c>
    </row>
    <row r="257" spans="1:9" customFormat="1" ht="30" customHeight="1" x14ac:dyDescent="0.25">
      <c r="A257" s="10" t="s">
        <v>119</v>
      </c>
      <c r="B257" s="11"/>
      <c r="C257" s="92"/>
      <c r="D257" s="92"/>
      <c r="E257" s="91"/>
      <c r="F257" s="92"/>
      <c r="G257" s="92"/>
      <c r="H257" s="92"/>
      <c r="I257" s="90">
        <f t="shared" si="0"/>
        <v>0</v>
      </c>
    </row>
    <row r="258" spans="1:9" customFormat="1" ht="30" customHeight="1" x14ac:dyDescent="0.25">
      <c r="A258" s="10" t="s">
        <v>259</v>
      </c>
      <c r="B258" s="11">
        <v>310</v>
      </c>
      <c r="C258" s="92"/>
      <c r="D258" s="92"/>
      <c r="E258" s="91"/>
      <c r="F258" s="92"/>
      <c r="G258" s="92"/>
      <c r="H258" s="92"/>
      <c r="I258" s="90">
        <f t="shared" si="0"/>
        <v>0</v>
      </c>
    </row>
    <row r="259" spans="1:9" customFormat="1" ht="30" customHeight="1" x14ac:dyDescent="0.25">
      <c r="A259" s="10" t="s">
        <v>119</v>
      </c>
      <c r="B259" s="11"/>
      <c r="C259" s="92"/>
      <c r="D259" s="92"/>
      <c r="E259" s="91"/>
      <c r="F259" s="92"/>
      <c r="G259" s="92"/>
      <c r="H259" s="92"/>
      <c r="I259" s="90">
        <f t="shared" si="0"/>
        <v>0</v>
      </c>
    </row>
    <row r="260" spans="1:9" customFormat="1" ht="30" customHeight="1" x14ac:dyDescent="0.25">
      <c r="A260" s="10" t="s">
        <v>260</v>
      </c>
      <c r="B260" s="11"/>
      <c r="C260" s="92"/>
      <c r="D260" s="92"/>
      <c r="E260" s="91"/>
      <c r="F260" s="92"/>
      <c r="G260" s="92"/>
      <c r="H260" s="92"/>
      <c r="I260" s="90">
        <f t="shared" si="0"/>
        <v>0</v>
      </c>
    </row>
    <row r="261" spans="1:9" customFormat="1" ht="30" customHeight="1" x14ac:dyDescent="0.25">
      <c r="A261" s="10" t="s">
        <v>261</v>
      </c>
      <c r="B261" s="11"/>
      <c r="C261" s="92"/>
      <c r="D261" s="92"/>
      <c r="E261" s="91"/>
      <c r="F261" s="92"/>
      <c r="G261" s="92"/>
      <c r="H261" s="92"/>
      <c r="I261" s="90">
        <f t="shared" si="0"/>
        <v>0</v>
      </c>
    </row>
    <row r="262" spans="1:9" customFormat="1" ht="30" customHeight="1" x14ac:dyDescent="0.25">
      <c r="A262" s="10" t="s">
        <v>262</v>
      </c>
      <c r="B262" s="11"/>
      <c r="C262" s="92"/>
      <c r="D262" s="92"/>
      <c r="E262" s="91"/>
      <c r="F262" s="92"/>
      <c r="G262" s="92"/>
      <c r="H262" s="92"/>
      <c r="I262" s="90">
        <f t="shared" si="0"/>
        <v>0</v>
      </c>
    </row>
    <row r="263" spans="1:9" customFormat="1" ht="30" customHeight="1" x14ac:dyDescent="0.25">
      <c r="A263" s="10" t="s">
        <v>263</v>
      </c>
      <c r="B263" s="11">
        <v>311</v>
      </c>
      <c r="C263" s="92">
        <v>18724939</v>
      </c>
      <c r="D263" s="92">
        <v>0</v>
      </c>
      <c r="E263" s="91"/>
      <c r="F263" s="92"/>
      <c r="G263" s="92"/>
      <c r="H263" s="92"/>
      <c r="I263" s="90">
        <f t="shared" si="0"/>
        <v>18724939</v>
      </c>
    </row>
    <row r="264" spans="1:9" customFormat="1" ht="30" customHeight="1" x14ac:dyDescent="0.25">
      <c r="A264" s="10" t="s">
        <v>264</v>
      </c>
      <c r="B264" s="11">
        <v>312</v>
      </c>
      <c r="C264" s="92"/>
      <c r="D264" s="92"/>
      <c r="E264" s="91"/>
      <c r="F264" s="92"/>
      <c r="G264" s="92"/>
      <c r="H264" s="92"/>
      <c r="I264" s="90">
        <f t="shared" si="0"/>
        <v>0</v>
      </c>
    </row>
    <row r="265" spans="1:9" customFormat="1" ht="30" customHeight="1" x14ac:dyDescent="0.25">
      <c r="A265" s="10" t="s">
        <v>265</v>
      </c>
      <c r="B265" s="11">
        <v>313</v>
      </c>
      <c r="C265" s="92"/>
      <c r="D265" s="92"/>
      <c r="E265" s="91"/>
      <c r="F265" s="92"/>
      <c r="G265" s="92"/>
      <c r="H265" s="92"/>
      <c r="I265" s="90">
        <f t="shared" si="0"/>
        <v>0</v>
      </c>
    </row>
    <row r="266" spans="1:9" customFormat="1" ht="30" customHeight="1" x14ac:dyDescent="0.25">
      <c r="A266" s="10" t="s">
        <v>266</v>
      </c>
      <c r="B266" s="11">
        <v>314</v>
      </c>
      <c r="C266" s="91"/>
      <c r="D266" s="92"/>
      <c r="E266" s="91"/>
      <c r="F266" s="92"/>
      <c r="G266" s="92"/>
      <c r="H266" s="92"/>
      <c r="I266" s="90">
        <f t="shared" si="0"/>
        <v>0</v>
      </c>
    </row>
    <row r="267" spans="1:9" customFormat="1" ht="30" customHeight="1" x14ac:dyDescent="0.25">
      <c r="A267" s="10" t="s">
        <v>267</v>
      </c>
      <c r="B267" s="11">
        <v>315</v>
      </c>
      <c r="C267" s="91"/>
      <c r="D267" s="92"/>
      <c r="E267" s="91"/>
      <c r="F267" s="92"/>
      <c r="G267" s="92">
        <v>-38961363</v>
      </c>
      <c r="H267" s="92">
        <v>-43577144</v>
      </c>
      <c r="I267" s="90">
        <f t="shared" si="0"/>
        <v>-82538507</v>
      </c>
    </row>
    <row r="268" spans="1:9" customFormat="1" ht="30" customHeight="1" x14ac:dyDescent="0.25">
      <c r="A268" s="10" t="s">
        <v>268</v>
      </c>
      <c r="B268" s="11">
        <v>316</v>
      </c>
      <c r="C268" s="91"/>
      <c r="D268" s="92"/>
      <c r="E268" s="91"/>
      <c r="F268" s="92"/>
      <c r="G268" s="92">
        <v>-29322614</v>
      </c>
      <c r="H268" s="92"/>
      <c r="I268" s="90">
        <f t="shared" si="0"/>
        <v>-29322614</v>
      </c>
    </row>
    <row r="269" spans="1:9" customFormat="1" ht="30" customHeight="1" x14ac:dyDescent="0.25">
      <c r="A269" s="10" t="s">
        <v>269</v>
      </c>
      <c r="B269" s="11">
        <v>317</v>
      </c>
      <c r="C269" s="91"/>
      <c r="D269" s="92">
        <v>583154</v>
      </c>
      <c r="E269" s="91"/>
      <c r="F269" s="92"/>
      <c r="G269" s="92"/>
      <c r="H269" s="92"/>
      <c r="I269" s="90">
        <f t="shared" si="0"/>
        <v>583154</v>
      </c>
    </row>
    <row r="270" spans="1:9" customFormat="1" ht="30" customHeight="1" x14ac:dyDescent="0.25">
      <c r="A270" s="10" t="s">
        <v>270</v>
      </c>
      <c r="B270" s="11">
        <v>318</v>
      </c>
      <c r="C270" s="91"/>
      <c r="D270" s="91"/>
      <c r="E270" s="91"/>
      <c r="F270" s="92">
        <v>5431</v>
      </c>
      <c r="G270" s="92">
        <v>-33618</v>
      </c>
      <c r="H270" s="92">
        <v>-99004</v>
      </c>
      <c r="I270" s="90">
        <f t="shared" si="0"/>
        <v>-127191</v>
      </c>
    </row>
    <row r="271" spans="1:9" customFormat="1" ht="30" customHeight="1" x14ac:dyDescent="0.25">
      <c r="A271" s="7" t="s">
        <v>271</v>
      </c>
      <c r="B271" s="44">
        <v>400</v>
      </c>
      <c r="C271" s="90">
        <f>C242+C243+C256</f>
        <v>546485470</v>
      </c>
      <c r="D271" s="90">
        <f t="shared" ref="D271:H271" si="4">D242+D243+D256</f>
        <v>19645866</v>
      </c>
      <c r="E271" s="90">
        <f t="shared" si="4"/>
        <v>0</v>
      </c>
      <c r="F271" s="90">
        <f t="shared" si="4"/>
        <v>272136571</v>
      </c>
      <c r="G271" s="90">
        <f t="shared" si="4"/>
        <v>2611367993</v>
      </c>
      <c r="H271" s="90">
        <f t="shared" si="4"/>
        <v>586555014</v>
      </c>
      <c r="I271" s="90">
        <f>SUM(C271:H271)</f>
        <v>4036190914</v>
      </c>
    </row>
    <row r="272" spans="1:9" customFormat="1" ht="30" customHeight="1" x14ac:dyDescent="0.25">
      <c r="A272" s="10" t="s">
        <v>249</v>
      </c>
      <c r="B272" s="11">
        <v>401</v>
      </c>
      <c r="C272" s="90"/>
      <c r="D272" s="90"/>
      <c r="E272" s="90"/>
      <c r="F272" s="90"/>
      <c r="G272" s="90"/>
      <c r="H272" s="90"/>
      <c r="I272" s="90">
        <f t="shared" si="0"/>
        <v>0</v>
      </c>
    </row>
    <row r="273" spans="1:10" ht="30" customHeight="1" x14ac:dyDescent="0.25">
      <c r="A273" s="7" t="s">
        <v>272</v>
      </c>
      <c r="B273" s="44">
        <v>500</v>
      </c>
      <c r="C273" s="90">
        <f t="shared" ref="C273:H273" si="5">C271</f>
        <v>546485470</v>
      </c>
      <c r="D273" s="90">
        <f t="shared" si="5"/>
        <v>19645866</v>
      </c>
      <c r="E273" s="90">
        <f t="shared" si="5"/>
        <v>0</v>
      </c>
      <c r="F273" s="90">
        <f t="shared" si="5"/>
        <v>272136571</v>
      </c>
      <c r="G273" s="90">
        <f t="shared" si="5"/>
        <v>2611367993</v>
      </c>
      <c r="H273" s="90">
        <f t="shared" si="5"/>
        <v>586555014</v>
      </c>
      <c r="I273" s="90">
        <f>I271</f>
        <v>4036190914</v>
      </c>
    </row>
    <row r="274" spans="1:10" ht="30" customHeight="1" x14ac:dyDescent="0.25">
      <c r="A274" s="10" t="s">
        <v>273</v>
      </c>
      <c r="B274" s="11">
        <v>600</v>
      </c>
      <c r="C274" s="92"/>
      <c r="D274" s="92"/>
      <c r="E274" s="92"/>
      <c r="F274" s="92">
        <f>F275+F276</f>
        <v>118509857</v>
      </c>
      <c r="G274" s="92">
        <f>G275+G276</f>
        <v>114324170</v>
      </c>
      <c r="H274" s="92">
        <f>H275+H276</f>
        <v>69963749</v>
      </c>
      <c r="I274" s="90">
        <f t="shared" ref="I274:I302" si="6">SUM(C274:H274)</f>
        <v>302797776</v>
      </c>
    </row>
    <row r="275" spans="1:10" ht="30" customHeight="1" x14ac:dyDescent="0.25">
      <c r="A275" s="10" t="s">
        <v>252</v>
      </c>
      <c r="B275" s="11">
        <v>610</v>
      </c>
      <c r="C275" s="92"/>
      <c r="D275" s="92"/>
      <c r="E275" s="92"/>
      <c r="F275" s="92"/>
      <c r="G275" s="92">
        <f>[1]Equity!F41</f>
        <v>115017962</v>
      </c>
      <c r="H275" s="92">
        <f>[1]Equity!H41</f>
        <v>50160303</v>
      </c>
      <c r="I275" s="90">
        <f t="shared" si="6"/>
        <v>165178265</v>
      </c>
    </row>
    <row r="276" spans="1:10" ht="30" customHeight="1" x14ac:dyDescent="0.25">
      <c r="A276" s="7" t="s">
        <v>274</v>
      </c>
      <c r="B276" s="44">
        <v>620</v>
      </c>
      <c r="C276" s="92">
        <f t="shared" ref="C276:G276" si="7">SUM(C278:C286)</f>
        <v>0</v>
      </c>
      <c r="D276" s="92">
        <f t="shared" si="7"/>
        <v>0</v>
      </c>
      <c r="E276" s="92">
        <f t="shared" si="7"/>
        <v>0</v>
      </c>
      <c r="F276" s="92">
        <f>SUM(F278:F286)</f>
        <v>118509857</v>
      </c>
      <c r="G276" s="92">
        <f t="shared" si="7"/>
        <v>-693792</v>
      </c>
      <c r="H276" s="92">
        <f>SUM(H278:H286)</f>
        <v>19803446</v>
      </c>
      <c r="I276" s="90">
        <f t="shared" si="6"/>
        <v>137619511</v>
      </c>
    </row>
    <row r="277" spans="1:10" ht="30" customHeight="1" x14ac:dyDescent="0.25">
      <c r="A277" s="10" t="s">
        <v>119</v>
      </c>
      <c r="B277" s="11"/>
      <c r="C277" s="92"/>
      <c r="D277" s="92"/>
      <c r="E277" s="92"/>
      <c r="F277" s="92"/>
      <c r="G277" s="92"/>
      <c r="H277" s="92"/>
      <c r="I277" s="90">
        <f t="shared" si="6"/>
        <v>0</v>
      </c>
    </row>
    <row r="278" spans="1:10" ht="30" customHeight="1" x14ac:dyDescent="0.25">
      <c r="A278" s="10" t="s">
        <v>254</v>
      </c>
      <c r="B278" s="11">
        <v>621</v>
      </c>
      <c r="C278" s="92"/>
      <c r="D278" s="92"/>
      <c r="E278" s="92"/>
      <c r="F278" s="92"/>
      <c r="G278" s="92"/>
      <c r="H278" s="92"/>
      <c r="I278" s="90">
        <f t="shared" si="6"/>
        <v>0</v>
      </c>
    </row>
    <row r="279" spans="1:10" ht="30" customHeight="1" x14ac:dyDescent="0.25">
      <c r="A279" s="10" t="s">
        <v>255</v>
      </c>
      <c r="B279" s="11">
        <v>622</v>
      </c>
      <c r="C279" s="92"/>
      <c r="D279" s="92"/>
      <c r="E279" s="92"/>
      <c r="F279" s="92"/>
      <c r="G279" s="92"/>
      <c r="H279" s="92"/>
      <c r="I279" s="90">
        <f t="shared" si="6"/>
        <v>0</v>
      </c>
    </row>
    <row r="280" spans="1:10" ht="30" customHeight="1" x14ac:dyDescent="0.25">
      <c r="A280" s="10" t="s">
        <v>256</v>
      </c>
      <c r="B280" s="11">
        <v>623</v>
      </c>
      <c r="C280" s="92"/>
      <c r="D280" s="92"/>
      <c r="E280" s="92"/>
      <c r="F280" s="92"/>
      <c r="G280" s="92"/>
      <c r="H280" s="92"/>
      <c r="I280" s="90">
        <f t="shared" si="6"/>
        <v>0</v>
      </c>
    </row>
    <row r="281" spans="1:10" ht="30" customHeight="1" x14ac:dyDescent="0.25">
      <c r="A281" s="10" t="s">
        <v>122</v>
      </c>
      <c r="B281" s="11">
        <v>624</v>
      </c>
      <c r="C281" s="92"/>
      <c r="D281" s="92"/>
      <c r="E281" s="92"/>
      <c r="F281" s="92">
        <f>C122</f>
        <v>10656771</v>
      </c>
      <c r="G281" s="92"/>
      <c r="H281" s="92"/>
      <c r="I281" s="90">
        <f t="shared" si="6"/>
        <v>10656771</v>
      </c>
    </row>
    <row r="282" spans="1:10" ht="30" customHeight="1" x14ac:dyDescent="0.25">
      <c r="A282" s="10" t="s">
        <v>123</v>
      </c>
      <c r="B282" s="11">
        <v>625</v>
      </c>
      <c r="C282" s="92"/>
      <c r="D282" s="92"/>
      <c r="E282" s="92"/>
      <c r="F282" s="92"/>
      <c r="G282" s="92">
        <f>[1]Equity!F42</f>
        <v>-693792</v>
      </c>
      <c r="H282" s="92">
        <v>-77088</v>
      </c>
      <c r="I282" s="90">
        <f t="shared" si="6"/>
        <v>-770880</v>
      </c>
      <c r="J282" s="32">
        <f>(C123+C130)-I282</f>
        <v>0</v>
      </c>
    </row>
    <row r="283" spans="1:10" ht="30" customHeight="1" x14ac:dyDescent="0.25">
      <c r="A283" s="10" t="s">
        <v>275</v>
      </c>
      <c r="B283" s="11">
        <v>626</v>
      </c>
      <c r="C283" s="92"/>
      <c r="D283" s="92"/>
      <c r="E283" s="92"/>
      <c r="F283" s="92"/>
      <c r="G283" s="92"/>
      <c r="H283" s="92"/>
      <c r="I283" s="90">
        <f t="shared" si="6"/>
        <v>0</v>
      </c>
    </row>
    <row r="284" spans="1:10" ht="30" customHeight="1" x14ac:dyDescent="0.25">
      <c r="A284" s="10" t="s">
        <v>257</v>
      </c>
      <c r="B284" s="11">
        <v>627</v>
      </c>
      <c r="C284" s="92"/>
      <c r="D284" s="92"/>
      <c r="E284" s="92"/>
      <c r="F284" s="92"/>
      <c r="G284" s="92"/>
      <c r="H284" s="92"/>
      <c r="I284" s="90">
        <f t="shared" si="6"/>
        <v>0</v>
      </c>
    </row>
    <row r="285" spans="1:10" ht="30" customHeight="1" x14ac:dyDescent="0.25">
      <c r="A285" s="10" t="s">
        <v>276</v>
      </c>
      <c r="B285" s="11">
        <v>628</v>
      </c>
      <c r="C285" s="92"/>
      <c r="D285" s="92"/>
      <c r="E285" s="92"/>
      <c r="F285" s="92">
        <f>[1]Equity!E42-'[1]422'!F281</f>
        <v>107853086</v>
      </c>
      <c r="G285" s="92"/>
      <c r="H285" s="92">
        <f>[1]Equity!H42-'[1]422'!H282</f>
        <v>19880534</v>
      </c>
      <c r="I285" s="90">
        <f t="shared" si="6"/>
        <v>127733620</v>
      </c>
      <c r="J285" s="32">
        <f>(C122+C126)-I281-I285</f>
        <v>0</v>
      </c>
    </row>
    <row r="286" spans="1:10" ht="30" customHeight="1" x14ac:dyDescent="0.25">
      <c r="A286" s="10" t="s">
        <v>127</v>
      </c>
      <c r="B286" s="11">
        <v>629</v>
      </c>
      <c r="C286" s="92"/>
      <c r="D286" s="92"/>
      <c r="E286" s="92"/>
      <c r="F286" s="92"/>
      <c r="G286" s="92"/>
      <c r="H286" s="92"/>
      <c r="I286" s="90">
        <f t="shared" si="6"/>
        <v>0</v>
      </c>
    </row>
    <row r="287" spans="1:10" ht="30" customHeight="1" x14ac:dyDescent="0.25">
      <c r="A287" s="7" t="s">
        <v>277</v>
      </c>
      <c r="B287" s="44">
        <v>700</v>
      </c>
      <c r="C287" s="90">
        <f t="shared" ref="C287:H287" si="8">SUM(C289,C294:C301)</f>
        <v>0</v>
      </c>
      <c r="D287" s="90">
        <f t="shared" si="8"/>
        <v>0</v>
      </c>
      <c r="E287" s="90">
        <f t="shared" si="8"/>
        <v>0</v>
      </c>
      <c r="F287" s="90">
        <f t="shared" si="8"/>
        <v>149</v>
      </c>
      <c r="G287" s="90">
        <f t="shared" si="8"/>
        <v>2005</v>
      </c>
      <c r="H287" s="90">
        <f t="shared" si="8"/>
        <v>-1919</v>
      </c>
      <c r="I287" s="90">
        <f t="shared" si="6"/>
        <v>235</v>
      </c>
    </row>
    <row r="288" spans="1:10" ht="30" customHeight="1" x14ac:dyDescent="0.25">
      <c r="A288" s="10" t="s">
        <v>119</v>
      </c>
      <c r="B288" s="11"/>
      <c r="C288" s="92"/>
      <c r="D288" s="92"/>
      <c r="E288" s="92"/>
      <c r="F288" s="92"/>
      <c r="G288" s="92"/>
      <c r="H288" s="92"/>
      <c r="I288" s="90">
        <f t="shared" si="6"/>
        <v>0</v>
      </c>
    </row>
    <row r="289" spans="1:9" customFormat="1" ht="30" customHeight="1" x14ac:dyDescent="0.25">
      <c r="A289" s="10" t="s">
        <v>278</v>
      </c>
      <c r="B289" s="11">
        <v>710</v>
      </c>
      <c r="C289" s="92"/>
      <c r="D289" s="92"/>
      <c r="E289" s="92"/>
      <c r="F289" s="92"/>
      <c r="G289" s="92"/>
      <c r="H289" s="92"/>
      <c r="I289" s="90">
        <f t="shared" si="6"/>
        <v>0</v>
      </c>
    </row>
    <row r="290" spans="1:9" customFormat="1" ht="30" customHeight="1" x14ac:dyDescent="0.25">
      <c r="A290" s="10" t="s">
        <v>119</v>
      </c>
      <c r="B290" s="11"/>
      <c r="C290" s="92"/>
      <c r="D290" s="92"/>
      <c r="E290" s="92"/>
      <c r="F290" s="92"/>
      <c r="G290" s="92"/>
      <c r="H290" s="92"/>
      <c r="I290" s="90">
        <f t="shared" si="6"/>
        <v>0</v>
      </c>
    </row>
    <row r="291" spans="1:9" customFormat="1" ht="30" customHeight="1" x14ac:dyDescent="0.25">
      <c r="A291" s="10" t="s">
        <v>260</v>
      </c>
      <c r="B291" s="11"/>
      <c r="C291" s="92"/>
      <c r="D291" s="92"/>
      <c r="E291" s="92"/>
      <c r="F291" s="92"/>
      <c r="G291" s="92"/>
      <c r="H291" s="92"/>
      <c r="I291" s="90">
        <f t="shared" si="6"/>
        <v>0</v>
      </c>
    </row>
    <row r="292" spans="1:9" customFormat="1" ht="30" customHeight="1" x14ac:dyDescent="0.25">
      <c r="A292" s="10" t="s">
        <v>261</v>
      </c>
      <c r="B292" s="11"/>
      <c r="C292" s="92"/>
      <c r="D292" s="92"/>
      <c r="E292" s="92"/>
      <c r="F292" s="92"/>
      <c r="G292" s="92"/>
      <c r="H292" s="92"/>
      <c r="I292" s="90">
        <f t="shared" si="6"/>
        <v>0</v>
      </c>
    </row>
    <row r="293" spans="1:9" customFormat="1" ht="30" customHeight="1" x14ac:dyDescent="0.25">
      <c r="A293" s="10" t="s">
        <v>262</v>
      </c>
      <c r="B293" s="11"/>
      <c r="C293" s="92"/>
      <c r="D293" s="92"/>
      <c r="E293" s="92"/>
      <c r="F293" s="92"/>
      <c r="G293" s="92"/>
      <c r="H293" s="92"/>
      <c r="I293" s="90">
        <f t="shared" si="6"/>
        <v>0</v>
      </c>
    </row>
    <row r="294" spans="1:9" customFormat="1" ht="30" customHeight="1" x14ac:dyDescent="0.25">
      <c r="A294" s="10" t="s">
        <v>263</v>
      </c>
      <c r="B294" s="11">
        <v>711</v>
      </c>
      <c r="C294" s="92">
        <v>0</v>
      </c>
      <c r="D294" s="92">
        <v>0</v>
      </c>
      <c r="E294" s="92"/>
      <c r="F294" s="92"/>
      <c r="G294" s="92"/>
      <c r="H294" s="92"/>
      <c r="I294" s="90">
        <f t="shared" si="6"/>
        <v>0</v>
      </c>
    </row>
    <row r="295" spans="1:9" customFormat="1" ht="30" customHeight="1" x14ac:dyDescent="0.25">
      <c r="A295" s="10" t="s">
        <v>264</v>
      </c>
      <c r="B295" s="11">
        <v>712</v>
      </c>
      <c r="C295" s="92"/>
      <c r="D295" s="92"/>
      <c r="E295" s="92"/>
      <c r="F295" s="92"/>
      <c r="G295" s="92"/>
      <c r="H295" s="92"/>
      <c r="I295" s="90">
        <f t="shared" si="6"/>
        <v>0</v>
      </c>
    </row>
    <row r="296" spans="1:9" customFormat="1" ht="30" customHeight="1" x14ac:dyDescent="0.25">
      <c r="A296" s="10" t="s">
        <v>265</v>
      </c>
      <c r="B296" s="11">
        <v>713</v>
      </c>
      <c r="C296" s="92"/>
      <c r="D296" s="92"/>
      <c r="E296" s="92"/>
      <c r="F296" s="92"/>
      <c r="G296" s="92"/>
      <c r="H296" s="92"/>
      <c r="I296" s="90">
        <f t="shared" si="6"/>
        <v>0</v>
      </c>
    </row>
    <row r="297" spans="1:9" customFormat="1" ht="30" customHeight="1" x14ac:dyDescent="0.25">
      <c r="A297" s="10" t="s">
        <v>266</v>
      </c>
      <c r="B297" s="11">
        <v>714</v>
      </c>
      <c r="C297" s="92"/>
      <c r="D297" s="92"/>
      <c r="E297" s="92"/>
      <c r="F297" s="92"/>
      <c r="G297" s="92"/>
      <c r="H297" s="92"/>
      <c r="I297" s="90">
        <f t="shared" si="6"/>
        <v>0</v>
      </c>
    </row>
    <row r="298" spans="1:9" customFormat="1" ht="30" customHeight="1" x14ac:dyDescent="0.25">
      <c r="A298" s="10" t="s">
        <v>267</v>
      </c>
      <c r="B298" s="11">
        <v>715</v>
      </c>
      <c r="C298" s="92"/>
      <c r="D298" s="92"/>
      <c r="E298" s="92"/>
      <c r="F298" s="92"/>
      <c r="G298" s="92">
        <v>0</v>
      </c>
      <c r="H298" s="92">
        <v>0</v>
      </c>
      <c r="I298" s="90">
        <f t="shared" si="6"/>
        <v>0</v>
      </c>
    </row>
    <row r="299" spans="1:9" customFormat="1" ht="30" customHeight="1" x14ac:dyDescent="0.25">
      <c r="A299" s="10" t="s">
        <v>268</v>
      </c>
      <c r="B299" s="11">
        <v>716</v>
      </c>
      <c r="C299" s="92"/>
      <c r="D299" s="92">
        <v>0</v>
      </c>
      <c r="E299" s="92"/>
      <c r="F299" s="92"/>
      <c r="G299" s="92">
        <v>0</v>
      </c>
      <c r="H299" s="92"/>
      <c r="I299" s="90">
        <f t="shared" si="6"/>
        <v>0</v>
      </c>
    </row>
    <row r="300" spans="1:9" customFormat="1" ht="30" customHeight="1" x14ac:dyDescent="0.25">
      <c r="A300" s="10" t="s">
        <v>269</v>
      </c>
      <c r="B300" s="11">
        <v>717</v>
      </c>
      <c r="C300" s="92"/>
      <c r="D300" s="92"/>
      <c r="E300" s="92"/>
      <c r="F300" s="92"/>
      <c r="G300" s="92"/>
      <c r="H300" s="92"/>
      <c r="I300" s="90">
        <f t="shared" si="6"/>
        <v>0</v>
      </c>
    </row>
    <row r="301" spans="1:9" customFormat="1" ht="30" customHeight="1" x14ac:dyDescent="0.25">
      <c r="A301" s="10" t="s">
        <v>270</v>
      </c>
      <c r="B301" s="11">
        <v>718</v>
      </c>
      <c r="C301" s="92"/>
      <c r="D301" s="92"/>
      <c r="E301" s="92"/>
      <c r="F301" s="92">
        <f>[1]Equity!D48</f>
        <v>149</v>
      </c>
      <c r="G301" s="92">
        <f>[1]Equity!F55</f>
        <v>2005</v>
      </c>
      <c r="H301" s="92">
        <f>[1]Equity!H55+[1]Equity!H48</f>
        <v>-1919</v>
      </c>
      <c r="I301" s="90">
        <f t="shared" si="6"/>
        <v>235</v>
      </c>
    </row>
    <row r="302" spans="1:9" customFormat="1" ht="30" customHeight="1" x14ac:dyDescent="0.25">
      <c r="A302" s="7" t="s">
        <v>279</v>
      </c>
      <c r="B302" s="44">
        <v>800</v>
      </c>
      <c r="C302" s="90">
        <f>C273+C274+C287</f>
        <v>546485470</v>
      </c>
      <c r="D302" s="90">
        <f>D273+D274+D287</f>
        <v>19645866</v>
      </c>
      <c r="E302" s="90">
        <f t="shared" ref="E302:H302" si="9">E273+E274+E287</f>
        <v>0</v>
      </c>
      <c r="F302" s="90">
        <f t="shared" si="9"/>
        <v>390646577</v>
      </c>
      <c r="G302" s="90">
        <f t="shared" si="9"/>
        <v>2725694168</v>
      </c>
      <c r="H302" s="90">
        <f t="shared" si="9"/>
        <v>656516844</v>
      </c>
      <c r="I302" s="90">
        <f t="shared" si="6"/>
        <v>4338988925</v>
      </c>
    </row>
    <row r="303" spans="1:9" s="32" customFormat="1" x14ac:dyDescent="0.25">
      <c r="C303" s="32">
        <f>C302-C71</f>
        <v>0</v>
      </c>
      <c r="D303" s="32">
        <f>D302-C72</f>
        <v>0</v>
      </c>
      <c r="F303" s="95">
        <f>F302-C74</f>
        <v>0</v>
      </c>
      <c r="G303" s="95">
        <f>G302-C75</f>
        <v>0</v>
      </c>
      <c r="H303" s="95">
        <f>H302-C77</f>
        <v>0</v>
      </c>
      <c r="I303" s="95">
        <f>I302-C78</f>
        <v>0</v>
      </c>
    </row>
    <row r="306" spans="1:4" customFormat="1" ht="15.75" x14ac:dyDescent="0.25">
      <c r="A306" s="37" t="s">
        <v>82</v>
      </c>
      <c r="D306" s="37" t="s">
        <v>83</v>
      </c>
    </row>
    <row r="307" spans="1:4" customFormat="1" ht="15.75" x14ac:dyDescent="0.25">
      <c r="A307" s="37"/>
      <c r="D307" s="37"/>
    </row>
    <row r="308" spans="1:4" customFormat="1" ht="15.75" x14ac:dyDescent="0.25">
      <c r="A308" s="37" t="s">
        <v>84</v>
      </c>
      <c r="D308" s="37" t="s">
        <v>85</v>
      </c>
    </row>
  </sheetData>
  <mergeCells count="15">
    <mergeCell ref="H238:H239"/>
    <mergeCell ref="I238:I239"/>
    <mergeCell ref="A155:D155"/>
    <mergeCell ref="A159:D159"/>
    <mergeCell ref="A179:D179"/>
    <mergeCell ref="A207:D207"/>
    <mergeCell ref="A238:A239"/>
    <mergeCell ref="B238:B239"/>
    <mergeCell ref="C238:G238"/>
    <mergeCell ref="A10:D10"/>
    <mergeCell ref="A11:D11"/>
    <mergeCell ref="A93:D93"/>
    <mergeCell ref="A94:D94"/>
    <mergeCell ref="A153:D153"/>
    <mergeCell ref="A154:D15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2014-06-20T11:25:59Z</dcterms:modified>
</cp:coreProperties>
</file>