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 игорь\Петрович\ЗОЛОТО\Отчеты в КASE  1 квартал2020\"/>
    </mc:Choice>
  </mc:AlternateContent>
  <bookViews>
    <workbookView xWindow="0" yWindow="0" windowWidth="19200" windowHeight="7310" activeTab="3"/>
  </bookViews>
  <sheets>
    <sheet name="BC" sheetId="1" r:id="rId1"/>
    <sheet name="PL" sheetId="2" r:id="rId2"/>
    <sheet name="CF" sheetId="3" r:id="rId3"/>
    <sheet name="SE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D16" i="4"/>
  <c r="C16" i="4"/>
  <c r="E16" i="4"/>
  <c r="G11" i="4"/>
  <c r="E11" i="4"/>
  <c r="C11" i="4"/>
  <c r="F10" i="4"/>
  <c r="H10" i="4" s="1"/>
  <c r="H9" i="4"/>
  <c r="G6" i="4"/>
  <c r="D6" i="4"/>
  <c r="F8" i="4" s="1"/>
  <c r="C6" i="4"/>
  <c r="E6" i="4"/>
  <c r="F4" i="4"/>
  <c r="C41" i="3"/>
  <c r="D35" i="3"/>
  <c r="C35" i="3"/>
  <c r="C27" i="3"/>
  <c r="D27" i="3"/>
  <c r="D15" i="3"/>
  <c r="C15" i="3"/>
  <c r="D1" i="3"/>
  <c r="C1" i="3"/>
  <c r="D26" i="2"/>
  <c r="D20" i="2"/>
  <c r="D22" i="2" s="1"/>
  <c r="C20" i="2"/>
  <c r="D6" i="2"/>
  <c r="D10" i="2" s="1"/>
  <c r="D13" i="2" s="1"/>
  <c r="D15" i="2" s="1"/>
  <c r="C6" i="2"/>
  <c r="C10" i="2" s="1"/>
  <c r="C13" i="2" s="1"/>
  <c r="C15" i="2" s="1"/>
  <c r="D47" i="1"/>
  <c r="C47" i="1"/>
  <c r="D40" i="1"/>
  <c r="C40" i="1"/>
  <c r="C48" i="1" s="1"/>
  <c r="C33" i="1"/>
  <c r="C35" i="1" s="1"/>
  <c r="C51" i="1" s="1"/>
  <c r="D33" i="1"/>
  <c r="D35" i="1" s="1"/>
  <c r="D51" i="1" s="1"/>
  <c r="D23" i="1"/>
  <c r="C23" i="1"/>
  <c r="A13" i="1"/>
  <c r="A12" i="1"/>
  <c r="A9" i="1"/>
  <c r="D14" i="1"/>
  <c r="C14" i="1"/>
  <c r="G12" i="4" l="1"/>
  <c r="G17" i="4" s="1"/>
  <c r="E12" i="4"/>
  <c r="E17" i="4" s="1"/>
  <c r="C12" i="4"/>
  <c r="C17" i="4" s="1"/>
  <c r="F11" i="4"/>
  <c r="H11" i="4" s="1"/>
  <c r="H8" i="4"/>
  <c r="F6" i="4"/>
  <c r="H4" i="4"/>
  <c r="H6" i="4" s="1"/>
  <c r="D11" i="4"/>
  <c r="D12" i="4" s="1"/>
  <c r="D17" i="4" s="1"/>
  <c r="F15" i="4"/>
  <c r="C37" i="3"/>
  <c r="C40" i="3" s="1"/>
  <c r="D37" i="3"/>
  <c r="D40" i="3" s="1"/>
  <c r="C22" i="2"/>
  <c r="C26" i="2" s="1"/>
  <c r="D29" i="2"/>
  <c r="D30" i="2" s="1"/>
  <c r="C49" i="1"/>
  <c r="C25" i="1"/>
  <c r="C50" i="1" s="1"/>
  <c r="D25" i="1"/>
  <c r="D48" i="1"/>
  <c r="D49" i="1" s="1"/>
  <c r="H12" i="4" l="1"/>
  <c r="F12" i="4"/>
  <c r="F16" i="4"/>
  <c r="H15" i="4"/>
  <c r="H16" i="4" s="1"/>
  <c r="H17" i="4" s="1"/>
  <c r="C42" i="3"/>
  <c r="C29" i="2"/>
  <c r="C30" i="2" s="1"/>
  <c r="F17" i="4" l="1"/>
</calcChain>
</file>

<file path=xl/sharedStrings.xml><?xml version="1.0" encoding="utf-8"?>
<sst xmlns="http://schemas.openxmlformats.org/spreadsheetml/2006/main" count="134" uniqueCount="125">
  <si>
    <t>тыс. тенге</t>
  </si>
  <si>
    <t xml:space="preserve">Прим. </t>
  </si>
  <si>
    <t>31марта 2020</t>
  </si>
  <si>
    <t>31  декабря 2019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</si>
  <si>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</si>
  <si>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</si>
  <si>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</si>
  <si>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</si>
  <si>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</si>
  <si>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</si>
  <si>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</si>
  <si>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</si>
  <si>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</si>
  <si>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</si>
  <si>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</si>
  <si>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</si>
  <si>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</si>
  <si>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</si>
  <si>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</si>
  <si>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</si>
  <si>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</si>
  <si>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</si>
  <si>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</si>
  <si>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</si>
  <si>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</si>
  <si>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</si>
  <si>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</si>
  <si>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</si>
  <si>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</si>
  <si>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</si>
  <si>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</si>
  <si>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</si>
  <si>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</si>
  <si>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</si>
  <si>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</si>
  <si>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</si>
  <si>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</si>
  <si>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</si>
  <si>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</si>
  <si>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</si>
  <si>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</si>
  <si>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</si>
  <si>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</si>
  <si>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</si>
  <si>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</si>
  <si>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3 месяца 2020</t>
  </si>
  <si>
    <t>3 месяца 2019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</si>
  <si>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</si>
  <si>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</si>
  <si>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</si>
  <si>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</si>
  <si>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</si>
  <si>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</si>
  <si>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</si>
  <si>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</si>
  <si>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</si>
  <si>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</si>
  <si>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</si>
  <si>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</si>
  <si>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</si>
  <si>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</si>
  <si>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</si>
  <si>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</si>
  <si>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</si>
  <si>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</si>
  <si>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</si>
  <si>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</si>
  <si>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</si>
  <si>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</si>
  <si>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</si>
  <si>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</si>
  <si>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</si>
  <si>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</si>
  <si>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</si>
  <si>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</si>
  <si>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</si>
  <si>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</si>
  <si>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</si>
  <si>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</si>
  <si>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</si>
  <si>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</si>
  <si>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</si>
  <si>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</si>
  <si>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</si>
  <si>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</si>
  <si>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</si>
  <si>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</si>
  <si>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</si>
  <si>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</si>
  <si>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</si>
  <si>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</si>
  <si>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</si>
  <si>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Реализация основных средств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</si>
  <si>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</si>
  <si>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</si>
  <si>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</si>
  <si>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</si>
  <si>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</si>
  <si>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</si>
  <si>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</si>
  <si>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</si>
  <si>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</si>
  <si>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</si>
  <si>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</si>
  <si>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</si>
  <si>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</si>
  <si>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</si>
  <si>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</si>
  <si>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</si>
  <si>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</si>
  <si>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</si>
  <si>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</si>
  <si>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</si>
  <si>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2019 года</t>
  </si>
  <si>
    <t>Влияние изменений учетной политики</t>
  </si>
  <si>
    <t>Остаток на 1 января 2019 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</si>
  <si>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</si>
  <si>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</si>
  <si>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2019 год</t>
  </si>
  <si>
    <t>Общий совокупный доход за 2019 год</t>
  </si>
  <si>
    <t>Остаток на 31 декабря 2019 года</t>
  </si>
  <si>
    <t>Общий совокупный доход за отчетный период</t>
  </si>
  <si>
    <t>Прибыль/(убыток) за 3 месяца 2020 года</t>
  </si>
  <si>
    <t>Общий совокупный доход / (убыток) за 2020 года</t>
  </si>
  <si>
    <t>Остаток на 31 марта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</si>
</sst>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.00_);_(* \(#,##0.00\);_(* &quot;-&quot;??_);_(@_)"/>
    <numFmt numFmtId="166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rebuchet MS"/>
      <family val="2"/>
      <charset val="204"/>
    </font>
    <font>
      <sz val="6"/>
      <color rgb="FF92D050"/>
      <name val="Trebuchet MS"/>
      <family val="2"/>
      <charset val="204"/>
    </font>
    <font>
      <sz val="6"/>
      <color theme="1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1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37" fontId="4" fillId="0" borderId="0" xfId="0" applyNumberFormat="1" applyFont="1"/>
    <xf numFmtId="164" fontId="4" fillId="0" borderId="0" xfId="1" applyNumberFormat="1" applyFont="1"/>
    <xf numFmtId="37" fontId="5" fillId="0" borderId="0" xfId="0" applyNumberFormat="1" applyFont="1" applyFill="1" applyAlignment="1">
      <alignment horizontal="right" vertical="center"/>
    </xf>
    <xf numFmtId="164" fontId="4" fillId="0" borderId="0" xfId="0" applyNumberFormat="1" applyFont="1"/>
    <xf numFmtId="37" fontId="5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/>
    <xf numFmtId="37" fontId="3" fillId="0" borderId="2" xfId="0" applyNumberFormat="1" applyFont="1" applyFill="1" applyBorder="1" applyAlignment="1">
      <alignment horizontal="right" vertical="center"/>
    </xf>
    <xf numFmtId="37" fontId="3" fillId="0" borderId="3" xfId="0" applyNumberFormat="1" applyFont="1" applyFill="1" applyBorder="1" applyAlignment="1">
      <alignment horizontal="right" vertical="center"/>
    </xf>
    <xf numFmtId="165" fontId="4" fillId="0" borderId="0" xfId="1" applyNumberFormat="1" applyFont="1"/>
    <xf numFmtId="164" fontId="4" fillId="0" borderId="0" xfId="1" applyNumberFormat="1" applyFont="1" applyFill="1"/>
    <xf numFmtId="3" fontId="5" fillId="0" borderId="0" xfId="0" applyNumberFormat="1" applyFont="1" applyFill="1" applyAlignment="1">
      <alignment horizontal="right" vertical="center"/>
    </xf>
    <xf numFmtId="165" fontId="4" fillId="0" borderId="0" xfId="1" applyNumberFormat="1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7" fontId="5" fillId="0" borderId="0" xfId="0" applyNumberFormat="1" applyFont="1" applyFill="1" applyAlignment="1">
      <alignment vertical="center"/>
    </xf>
    <xf numFmtId="37" fontId="5" fillId="0" borderId="1" xfId="0" applyNumberFormat="1" applyFont="1" applyFill="1" applyBorder="1" applyAlignment="1">
      <alignment horizontal="right" vertical="center"/>
    </xf>
    <xf numFmtId="37" fontId="2" fillId="0" borderId="2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37" fontId="7" fillId="0" borderId="1" xfId="2" applyNumberFormat="1" applyFont="1" applyFill="1" applyBorder="1" applyAlignment="1">
      <alignment horizontal="right"/>
    </xf>
    <xf numFmtId="37" fontId="8" fillId="0" borderId="4" xfId="2" applyNumberFormat="1" applyFont="1" applyFill="1" applyBorder="1" applyAlignment="1">
      <alignment horizontal="right"/>
    </xf>
    <xf numFmtId="37" fontId="8" fillId="0" borderId="1" xfId="2" applyNumberFormat="1" applyFont="1" applyFill="1" applyBorder="1" applyAlignment="1">
      <alignment horizontal="right"/>
    </xf>
    <xf numFmtId="37" fontId="9" fillId="0" borderId="0" xfId="0" applyNumberFormat="1" applyFont="1" applyFill="1" applyAlignment="1">
      <alignment horizontal="right" vertical="center"/>
    </xf>
    <xf numFmtId="39" fontId="5" fillId="0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7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horizontal="right" vertical="center"/>
    </xf>
    <xf numFmtId="37" fontId="4" fillId="0" borderId="1" xfId="0" applyNumberFormat="1" applyFont="1" applyFill="1" applyBorder="1" applyAlignment="1">
      <alignment horizontal="right" vertical="center"/>
    </xf>
    <xf numFmtId="37" fontId="8" fillId="0" borderId="0" xfId="2" applyNumberFormat="1" applyFont="1" applyFill="1" applyBorder="1" applyAlignment="1">
      <alignment horizontal="right"/>
    </xf>
    <xf numFmtId="37" fontId="7" fillId="0" borderId="0" xfId="2" applyNumberFormat="1" applyFont="1" applyFill="1" applyBorder="1" applyAlignment="1">
      <alignment horizontal="right"/>
    </xf>
    <xf numFmtId="37" fontId="11" fillId="0" borderId="3" xfId="3" applyNumberFormat="1" applyFont="1" applyFill="1" applyBorder="1" applyAlignment="1">
      <alignment horizontal="right" vertical="center" wrapText="1"/>
    </xf>
    <xf numFmtId="37" fontId="11" fillId="0" borderId="0" xfId="3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7" fontId="3" fillId="0" borderId="5" xfId="0" applyNumberFormat="1" applyFont="1" applyFill="1" applyBorder="1" applyAlignment="1">
      <alignment horizontal="right" vertical="center"/>
    </xf>
    <xf numFmtId="37" fontId="4" fillId="0" borderId="5" xfId="0" applyNumberFormat="1" applyFont="1" applyFill="1" applyBorder="1" applyAlignment="1">
      <alignment horizontal="right" vertical="center"/>
    </xf>
    <xf numFmtId="37" fontId="11" fillId="0" borderId="2" xfId="3" applyNumberFormat="1" applyFont="1" applyFill="1" applyBorder="1" applyAlignment="1">
      <alignment horizontal="right" vertical="center" wrapText="1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7" fontId="8" fillId="0" borderId="3" xfId="0" applyNumberFormat="1" applyFont="1" applyFill="1" applyBorder="1" applyAlignment="1"/>
    <xf numFmtId="37" fontId="8" fillId="0" borderId="0" xfId="0" applyNumberFormat="1" applyFont="1" applyFill="1" applyBorder="1" applyAlignment="1"/>
    <xf numFmtId="0" fontId="4" fillId="0" borderId="0" xfId="0" applyFont="1" applyFill="1" applyAlignment="1">
      <alignment horizontal="center" vertical="center" wrapText="1"/>
    </xf>
    <xf numFmtId="37" fontId="4" fillId="0" borderId="0" xfId="1" applyNumberFormat="1" applyFont="1" applyFill="1" applyAlignment="1">
      <alignment vertical="center" wrapText="1"/>
    </xf>
    <xf numFmtId="39" fontId="4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Alignment="1">
      <alignment vertical="center" wrapText="1"/>
    </xf>
    <xf numFmtId="165" fontId="4" fillId="0" borderId="0" xfId="0" applyNumberFormat="1" applyFont="1" applyFill="1"/>
    <xf numFmtId="43" fontId="11" fillId="0" borderId="3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7" fontId="4" fillId="0" borderId="0" xfId="1" applyNumberFormat="1" applyFont="1" applyBorder="1" applyAlignment="1">
      <alignment vertical="center" wrapText="1"/>
    </xf>
    <xf numFmtId="37" fontId="4" fillId="0" borderId="6" xfId="1" applyNumberFormat="1" applyFont="1" applyBorder="1" applyAlignment="1">
      <alignment vertical="center" wrapText="1"/>
    </xf>
    <xf numFmtId="37" fontId="2" fillId="0" borderId="6" xfId="1" applyNumberFormat="1" applyFont="1" applyBorder="1" applyAlignment="1">
      <alignment vertical="center" wrapText="1"/>
    </xf>
    <xf numFmtId="37" fontId="2" fillId="0" borderId="7" xfId="1" applyNumberFormat="1" applyFont="1" applyBorder="1" applyAlignment="1">
      <alignment vertical="center" wrapText="1"/>
    </xf>
    <xf numFmtId="37" fontId="2" fillId="0" borderId="0" xfId="1" applyNumberFormat="1" applyFont="1" applyAlignment="1">
      <alignment vertical="center" wrapText="1"/>
    </xf>
    <xf numFmtId="37" fontId="4" fillId="0" borderId="6" xfId="1" applyNumberFormat="1" applyFont="1" applyFill="1" applyBorder="1" applyAlignment="1">
      <alignment vertical="center" wrapText="1"/>
    </xf>
    <xf numFmtId="37" fontId="2" fillId="0" borderId="2" xfId="1" applyNumberFormat="1" applyFont="1" applyBorder="1" applyAlignment="1">
      <alignment vertical="center" wrapText="1"/>
    </xf>
    <xf numFmtId="164" fontId="12" fillId="0" borderId="0" xfId="1" applyNumberFormat="1" applyFont="1" applyAlignment="1">
      <alignment horizontal="right"/>
    </xf>
    <xf numFmtId="164" fontId="13" fillId="0" borderId="0" xfId="1" applyNumberFormat="1" applyFont="1"/>
    <xf numFmtId="164" fontId="2" fillId="0" borderId="0" xfId="1" applyNumberFormat="1" applyFont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37" fontId="4" fillId="0" borderId="4" xfId="1" applyNumberFormat="1" applyFont="1" applyFill="1" applyBorder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37" fontId="2" fillId="0" borderId="1" xfId="1" applyNumberFormat="1" applyFont="1" applyFill="1" applyBorder="1" applyAlignment="1">
      <alignment vertical="center" wrapText="1"/>
    </xf>
    <xf numFmtId="37" fontId="2" fillId="0" borderId="0" xfId="1" applyNumberFormat="1" applyFont="1" applyFill="1" applyBorder="1" applyAlignment="1">
      <alignment vertical="center" wrapText="1"/>
    </xf>
    <xf numFmtId="37" fontId="2" fillId="0" borderId="4" xfId="1" applyNumberFormat="1" applyFont="1" applyFill="1" applyBorder="1" applyAlignment="1">
      <alignment vertical="center" wrapText="1"/>
    </xf>
    <xf numFmtId="164" fontId="4" fillId="0" borderId="0" xfId="0" applyNumberFormat="1" applyFont="1" applyFill="1"/>
    <xf numFmtId="37" fontId="4" fillId="0" borderId="0" xfId="1" applyNumberFormat="1" applyFont="1" applyFill="1" applyBorder="1"/>
    <xf numFmtId="164" fontId="4" fillId="0" borderId="0" xfId="1" applyNumberFormat="1" applyFont="1" applyFill="1" applyBorder="1"/>
    <xf numFmtId="165" fontId="4" fillId="0" borderId="0" xfId="1" applyNumberFormat="1" applyFont="1" applyFill="1" applyBorder="1"/>
    <xf numFmtId="164" fontId="4" fillId="0" borderId="0" xfId="1" applyNumberFormat="1" applyFont="1" applyBorder="1"/>
    <xf numFmtId="164" fontId="2" fillId="0" borderId="6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 15" xfId="2"/>
    <cellStyle name="Финансовый" xfId="1" builtinId="3"/>
    <cellStyle name="Финансовый 2 2 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Q2020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Disclosure"/>
      <sheetName val="2"/>
      <sheetName val="CF"/>
      <sheetName val="(cf)"/>
      <sheetName val="SE"/>
      <sheetName val="(se)"/>
      <sheetName val="SEaudit"/>
      <sheetName val="TB for FS"/>
      <sheetName val="FYBS2019"/>
      <sheetName val="8AJE"/>
      <sheetName val="Лист2"/>
      <sheetName val="CFWork"/>
      <sheetName val="CFWork1"/>
      <sheetName val="ALT"/>
      <sheetName val="BUM"/>
      <sheetName val="MYR"/>
      <sheetName val="MG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1">
          <cell r="C1" t="str">
            <v>3 месяца 2020</v>
          </cell>
          <cell r="D1" t="str">
            <v>3 месяца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Y17">
            <v>123068.10453000019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34" workbookViewId="0">
      <selection sqref="A1:D51"/>
    </sheetView>
  </sheetViews>
  <sheetFormatPr defaultColWidth="24.36328125" defaultRowHeight="13.5" x14ac:dyDescent="0.35"/>
  <cols>
    <col min="1" max="1" width="60.26953125" style="2" bestFit="1" customWidth="1"/>
    <col min="2" max="2" width="11.36328125" style="2" customWidth="1"/>
    <col min="3" max="3" width="17.26953125" style="4" customWidth="1"/>
    <col min="4" max="4" width="17.26953125" style="12" customWidth="1"/>
    <col min="5" max="16384" width="24.36328125" style="2"/>
  </cols>
  <sheetData>
    <row r="1" spans="1:5" x14ac:dyDescent="0.35">
      <c r="A1" s="15" t="s">
        <v>0</v>
      </c>
      <c r="B1" s="16" t="s">
        <v>1</v>
      </c>
      <c r="C1" s="23" t="s">
        <v>2</v>
      </c>
      <c r="D1" s="23" t="s">
        <v>3</v>
      </c>
    </row>
    <row r="2" spans="1:5" x14ac:dyDescent="0.35">
      <c r="A2" s="17"/>
      <c r="B2" s="18"/>
      <c r="C2" s="24"/>
      <c r="D2" s="24"/>
    </row>
    <row r="3" spans="1:5" x14ac:dyDescent="0.35">
      <c r="A3" s="19" t="s">
        <v>4</v>
      </c>
      <c r="B3" s="17"/>
      <c r="C3" s="17"/>
      <c r="D3" s="17"/>
    </row>
    <row r="4" spans="1:5" x14ac:dyDescent="0.35">
      <c r="A4" s="19" t="s">
        <v>5</v>
      </c>
      <c r="B4" s="17"/>
      <c r="C4" s="25"/>
      <c r="D4" s="25"/>
    </row>
    <row r="5" spans="1:5" x14ac:dyDescent="0.35">
      <c r="A5" s="20" t="s">
        <v>6</v>
      </c>
      <c r="B5" s="21">
        <v>9</v>
      </c>
      <c r="C5" s="5">
        <v>659567.24369999988</v>
      </c>
      <c r="D5" s="5">
        <v>672778.78956999991</v>
      </c>
    </row>
    <row r="6" spans="1:5" x14ac:dyDescent="0.35">
      <c r="A6" s="20" t="s">
        <v>7</v>
      </c>
      <c r="B6" s="21">
        <v>10</v>
      </c>
      <c r="C6" s="5">
        <v>546190.56572000007</v>
      </c>
      <c r="D6" s="5">
        <v>564988.75636000012</v>
      </c>
      <c r="E6" s="3"/>
    </row>
    <row r="7" spans="1:5" x14ac:dyDescent="0.35">
      <c r="A7" s="20" t="s">
        <v>8</v>
      </c>
      <c r="B7" s="21">
        <v>11</v>
      </c>
      <c r="C7" s="5">
        <v>169.12212</v>
      </c>
      <c r="D7" s="5">
        <v>170.81896</v>
      </c>
    </row>
    <row r="8" spans="1:5" x14ac:dyDescent="0.35">
      <c r="A8" s="20" t="s">
        <v>9</v>
      </c>
      <c r="B8" s="21"/>
      <c r="C8" s="5"/>
      <c r="D8" s="5">
        <v>0</v>
      </c>
    </row>
    <row r="9" spans="1:5" x14ac:dyDescent="0.35">
      <c r="A9" s="20" t="str">
        <f>'[1]BS from BDO'!B8</f>
        <v>Займы выданные</v>
      </c>
      <c r="B9" s="21">
        <v>20</v>
      </c>
      <c r="C9" s="5">
        <v>457457.15282000008</v>
      </c>
      <c r="D9" s="5">
        <v>410769.77795000008</v>
      </c>
    </row>
    <row r="10" spans="1:5" x14ac:dyDescent="0.35">
      <c r="A10" s="20" t="s">
        <v>10</v>
      </c>
      <c r="B10" s="21"/>
      <c r="C10" s="12"/>
      <c r="D10" s="5">
        <v>0</v>
      </c>
    </row>
    <row r="11" spans="1:5" x14ac:dyDescent="0.35">
      <c r="A11" s="20" t="s">
        <v>9</v>
      </c>
      <c r="B11" s="21">
        <v>14</v>
      </c>
      <c r="C11" s="5"/>
      <c r="D11" s="5">
        <v>0</v>
      </c>
    </row>
    <row r="12" spans="1:5" x14ac:dyDescent="0.35">
      <c r="A12" s="20" t="str">
        <f>'[1]BS from BDO'!B10</f>
        <v>Денежные средства ограниченные в использовании</v>
      </c>
      <c r="B12" s="21">
        <v>22</v>
      </c>
      <c r="C12" s="5">
        <v>6658.5319600000003</v>
      </c>
      <c r="D12" s="5">
        <v>6658.5319600000003</v>
      </c>
    </row>
    <row r="13" spans="1:5" x14ac:dyDescent="0.35">
      <c r="A13" s="20" t="str">
        <f>'[1]BS from BDO'!B11</f>
        <v>Авансы выданные и прочие долгосрочные активы</v>
      </c>
      <c r="B13" s="21">
        <v>21</v>
      </c>
      <c r="C13" s="26">
        <v>3212509.57</v>
      </c>
      <c r="D13" s="26">
        <v>3212509.57</v>
      </c>
    </row>
    <row r="14" spans="1:5" ht="14" thickBot="1" x14ac:dyDescent="0.4">
      <c r="A14" s="19" t="s">
        <v>11</v>
      </c>
      <c r="B14" s="21"/>
      <c r="C14" s="27">
        <f>SUM(C5:C13)</f>
        <v>4882552.1863199994</v>
      </c>
      <c r="D14" s="27">
        <f>SUM(D5:D13)</f>
        <v>4867876.2447999995</v>
      </c>
    </row>
    <row r="15" spans="1:5" ht="14" thickTop="1" x14ac:dyDescent="0.35">
      <c r="A15" s="19" t="s">
        <v>12</v>
      </c>
      <c r="B15" s="21"/>
      <c r="C15" s="5"/>
      <c r="D15" s="5"/>
    </row>
    <row r="16" spans="1:5" x14ac:dyDescent="0.35">
      <c r="A16" s="20" t="s">
        <v>13</v>
      </c>
      <c r="B16" s="21">
        <v>18</v>
      </c>
      <c r="C16" s="5">
        <v>126552.59052000019</v>
      </c>
      <c r="D16" s="5">
        <v>129681.11812000022</v>
      </c>
    </row>
    <row r="17" spans="1:6" x14ac:dyDescent="0.35">
      <c r="A17" s="20" t="s">
        <v>14</v>
      </c>
      <c r="B17" s="21">
        <v>19</v>
      </c>
      <c r="C17" s="5">
        <v>13613.537859999857</v>
      </c>
      <c r="D17" s="5">
        <v>121210.48367999989</v>
      </c>
    </row>
    <row r="18" spans="1:6" x14ac:dyDescent="0.35">
      <c r="A18" s="20" t="s">
        <v>15</v>
      </c>
      <c r="B18" s="21"/>
      <c r="C18" s="5"/>
      <c r="D18" s="5">
        <v>0</v>
      </c>
    </row>
    <row r="19" spans="1:6" x14ac:dyDescent="0.35">
      <c r="A19" s="20" t="s">
        <v>16</v>
      </c>
      <c r="B19" s="21">
        <v>20</v>
      </c>
      <c r="C19" s="5"/>
      <c r="D19" s="5">
        <v>0</v>
      </c>
    </row>
    <row r="20" spans="1:6" x14ac:dyDescent="0.35">
      <c r="A20" s="20" t="s">
        <v>17</v>
      </c>
      <c r="B20" s="21"/>
      <c r="C20" s="5">
        <v>290.57100000000003</v>
      </c>
      <c r="D20" s="5">
        <v>290.57100000000003</v>
      </c>
    </row>
    <row r="21" spans="1:6" x14ac:dyDescent="0.35">
      <c r="A21" s="20" t="s">
        <v>18</v>
      </c>
      <c r="B21" s="21">
        <v>21</v>
      </c>
      <c r="C21" s="5"/>
      <c r="D21" s="5">
        <v>0</v>
      </c>
    </row>
    <row r="22" spans="1:6" x14ac:dyDescent="0.35">
      <c r="A22" s="20" t="s">
        <v>19</v>
      </c>
      <c r="B22" s="21">
        <v>16</v>
      </c>
      <c r="C22" s="26">
        <v>123068.10453000019</v>
      </c>
      <c r="D22" s="5">
        <v>4075.177790000178</v>
      </c>
    </row>
    <row r="23" spans="1:6" ht="14" thickBot="1" x14ac:dyDescent="0.4">
      <c r="A23" s="19" t="s">
        <v>20</v>
      </c>
      <c r="B23" s="21"/>
      <c r="C23" s="9">
        <f>SUM(C16:C22)</f>
        <v>263524.80391000025</v>
      </c>
      <c r="D23" s="10">
        <f>SUM(D16:D22)</f>
        <v>255257.35059000031</v>
      </c>
    </row>
    <row r="24" spans="1:6" ht="14.5" thickTop="1" thickBot="1" x14ac:dyDescent="0.4">
      <c r="A24" s="20" t="s">
        <v>21</v>
      </c>
      <c r="B24" s="21">
        <v>17</v>
      </c>
      <c r="C24" s="9"/>
      <c r="D24" s="9"/>
    </row>
    <row r="25" spans="1:6" ht="14.5" thickTop="1" thickBot="1" x14ac:dyDescent="0.4">
      <c r="A25" s="19" t="s">
        <v>22</v>
      </c>
      <c r="B25" s="21"/>
      <c r="C25" s="9">
        <f>C24+C23+C14</f>
        <v>5146076.9902299996</v>
      </c>
      <c r="D25" s="9">
        <f>D24+D23+D14</f>
        <v>5123133.5953899994</v>
      </c>
    </row>
    <row r="26" spans="1:6" ht="14" thickTop="1" x14ac:dyDescent="0.35">
      <c r="A26" s="19"/>
      <c r="B26" s="21"/>
      <c r="C26" s="28"/>
      <c r="D26" s="28"/>
    </row>
    <row r="27" spans="1:6" x14ac:dyDescent="0.35">
      <c r="A27" s="19"/>
      <c r="B27" s="21"/>
      <c r="C27" s="28"/>
      <c r="D27" s="28"/>
    </row>
    <row r="28" spans="1:6" x14ac:dyDescent="0.35">
      <c r="A28" s="19" t="s">
        <v>23</v>
      </c>
      <c r="B28" s="21"/>
      <c r="C28" s="5"/>
      <c r="D28" s="5"/>
    </row>
    <row r="29" spans="1:6" x14ac:dyDescent="0.35">
      <c r="A29" s="19" t="s">
        <v>24</v>
      </c>
      <c r="B29" s="21"/>
      <c r="C29" s="5"/>
      <c r="D29" s="5"/>
      <c r="E29" s="6"/>
    </row>
    <row r="30" spans="1:6" x14ac:dyDescent="0.35">
      <c r="A30" s="20" t="s">
        <v>25</v>
      </c>
      <c r="B30" s="21">
        <v>18</v>
      </c>
      <c r="C30" s="5">
        <v>48560</v>
      </c>
      <c r="D30" s="5">
        <v>48560</v>
      </c>
      <c r="E30" s="6"/>
      <c r="F30" s="6"/>
    </row>
    <row r="31" spans="1:6" x14ac:dyDescent="0.35">
      <c r="A31" s="20" t="s">
        <v>26</v>
      </c>
      <c r="B31" s="21"/>
      <c r="C31" s="5">
        <v>0</v>
      </c>
      <c r="D31" s="5">
        <v>0</v>
      </c>
      <c r="E31" s="6"/>
      <c r="F31" s="6"/>
    </row>
    <row r="32" spans="1:6" x14ac:dyDescent="0.35">
      <c r="A32" s="20" t="s">
        <v>27</v>
      </c>
      <c r="B32" s="21"/>
      <c r="C32" s="29">
        <v>-3720785.6966335475</v>
      </c>
      <c r="D32" s="5">
        <v>-2714851.4806980682</v>
      </c>
      <c r="E32" s="6"/>
      <c r="F32" s="3"/>
    </row>
    <row r="33" spans="1:6" ht="27" x14ac:dyDescent="0.35">
      <c r="A33" s="19" t="s">
        <v>28</v>
      </c>
      <c r="B33" s="21"/>
      <c r="C33" s="30">
        <f>SUM(C30:C32)</f>
        <v>-3672225.6966335475</v>
      </c>
      <c r="D33" s="30">
        <f>SUM(D30:D32)</f>
        <v>-2666291.4806980682</v>
      </c>
      <c r="E33" s="6"/>
      <c r="F33" s="3"/>
    </row>
    <row r="34" spans="1:6" x14ac:dyDescent="0.35">
      <c r="A34" s="20" t="s">
        <v>29</v>
      </c>
      <c r="B34" s="21"/>
      <c r="C34" s="29">
        <v>-1963.9163483699997</v>
      </c>
      <c r="D34" s="29">
        <v>-1870.6075983699998</v>
      </c>
      <c r="E34" s="6"/>
    </row>
    <row r="35" spans="1:6" x14ac:dyDescent="0.35">
      <c r="A35" s="19" t="s">
        <v>30</v>
      </c>
      <c r="B35" s="21"/>
      <c r="C35" s="31">
        <f>SUM(C33:C34)</f>
        <v>-3674189.6129819173</v>
      </c>
      <c r="D35" s="31">
        <f>SUM(D33:D34)</f>
        <v>-2668162.0882964381</v>
      </c>
    </row>
    <row r="36" spans="1:6" x14ac:dyDescent="0.35">
      <c r="A36" s="19" t="s">
        <v>31</v>
      </c>
      <c r="B36" s="21"/>
      <c r="C36" s="5"/>
      <c r="D36" s="5"/>
    </row>
    <row r="37" spans="1:6" x14ac:dyDescent="0.35">
      <c r="A37" s="20" t="s">
        <v>32</v>
      </c>
      <c r="B37" s="21">
        <v>25</v>
      </c>
      <c r="C37" s="5">
        <v>6980466.0688219182</v>
      </c>
      <c r="D37" s="7">
        <v>6074794.093786438</v>
      </c>
      <c r="E37" s="4"/>
      <c r="F37" s="8"/>
    </row>
    <row r="38" spans="1:6" x14ac:dyDescent="0.35">
      <c r="A38" s="20" t="s">
        <v>33</v>
      </c>
      <c r="B38" s="21">
        <v>28</v>
      </c>
      <c r="C38" s="5">
        <v>24400.380894398793</v>
      </c>
      <c r="D38" s="7">
        <v>24400.380894398793</v>
      </c>
      <c r="E38" s="4"/>
      <c r="F38" s="8"/>
    </row>
    <row r="39" spans="1:6" x14ac:dyDescent="0.35">
      <c r="A39" s="20" t="s">
        <v>34</v>
      </c>
      <c r="B39" s="21"/>
      <c r="C39" s="26">
        <v>72326.49559000002</v>
      </c>
      <c r="D39" s="7">
        <v>228392.33868000004</v>
      </c>
    </row>
    <row r="40" spans="1:6" ht="14" thickBot="1" x14ac:dyDescent="0.4">
      <c r="A40" s="19" t="s">
        <v>35</v>
      </c>
      <c r="B40" s="21"/>
      <c r="C40" s="9">
        <f>SUM(C37:C39)</f>
        <v>7077192.9453063179</v>
      </c>
      <c r="D40" s="10">
        <f>SUM(D37:D39)</f>
        <v>6327586.8133608373</v>
      </c>
    </row>
    <row r="41" spans="1:6" ht="14" thickTop="1" x14ac:dyDescent="0.35">
      <c r="A41" s="19" t="s">
        <v>36</v>
      </c>
      <c r="B41" s="21"/>
      <c r="C41" s="5"/>
      <c r="D41" s="5"/>
    </row>
    <row r="42" spans="1:6" x14ac:dyDescent="0.35">
      <c r="A42" s="20" t="s">
        <v>37</v>
      </c>
      <c r="B42" s="21">
        <v>26</v>
      </c>
      <c r="C42" s="7">
        <v>1409498.3471300001</v>
      </c>
      <c r="D42" s="7">
        <v>1358800.10085</v>
      </c>
    </row>
    <row r="43" spans="1:6" x14ac:dyDescent="0.35">
      <c r="A43" s="20" t="s">
        <v>38</v>
      </c>
      <c r="B43" s="21"/>
      <c r="C43" s="7">
        <v>228640.33868000004</v>
      </c>
      <c r="D43" s="7">
        <v>248</v>
      </c>
    </row>
    <row r="44" spans="1:6" x14ac:dyDescent="0.35">
      <c r="A44" s="20" t="s">
        <v>32</v>
      </c>
      <c r="B44" s="21">
        <v>25</v>
      </c>
      <c r="C44" s="7">
        <v>0</v>
      </c>
      <c r="D44" s="7">
        <v>-879.00252999999975</v>
      </c>
    </row>
    <row r="45" spans="1:6" x14ac:dyDescent="0.35">
      <c r="A45" s="20" t="s">
        <v>39</v>
      </c>
      <c r="B45" s="21">
        <v>27</v>
      </c>
      <c r="C45" s="7">
        <v>63621</v>
      </c>
      <c r="D45" s="7">
        <v>63621</v>
      </c>
    </row>
    <row r="46" spans="1:6" x14ac:dyDescent="0.35">
      <c r="A46" s="20" t="s">
        <v>33</v>
      </c>
      <c r="B46" s="21">
        <v>28</v>
      </c>
      <c r="C46" s="7">
        <v>41313.972005601201</v>
      </c>
      <c r="D46" s="7">
        <v>41313.972005601201</v>
      </c>
    </row>
    <row r="47" spans="1:6" ht="14" thickBot="1" x14ac:dyDescent="0.4">
      <c r="A47" s="19" t="s">
        <v>40</v>
      </c>
      <c r="B47" s="21"/>
      <c r="C47" s="9">
        <f>SUM(C42:C46)</f>
        <v>1743073.6578156014</v>
      </c>
      <c r="D47" s="9">
        <f>SUM(D42:D46)</f>
        <v>1463104.0703256014</v>
      </c>
    </row>
    <row r="48" spans="1:6" ht="14.5" thickTop="1" thickBot="1" x14ac:dyDescent="0.4">
      <c r="A48" s="19" t="s">
        <v>41</v>
      </c>
      <c r="B48" s="21"/>
      <c r="C48" s="9">
        <f>C40+C47</f>
        <v>8820266.6031219196</v>
      </c>
      <c r="D48" s="9">
        <f>D40+D47</f>
        <v>7790690.8836864382</v>
      </c>
    </row>
    <row r="49" spans="1:4" ht="14.5" thickTop="1" thickBot="1" x14ac:dyDescent="0.4">
      <c r="A49" s="19" t="s">
        <v>42</v>
      </c>
      <c r="B49" s="21"/>
      <c r="C49" s="9">
        <f>C48+C35</f>
        <v>5146076.9901400022</v>
      </c>
      <c r="D49" s="9">
        <f>D48+D35</f>
        <v>5122528.7953900006</v>
      </c>
    </row>
    <row r="50" spans="1:4" ht="14" thickTop="1" x14ac:dyDescent="0.35">
      <c r="A50" s="22"/>
      <c r="B50" s="22"/>
      <c r="C50" s="32">
        <f>C25-C49</f>
        <v>8.9997425675392151E-5</v>
      </c>
      <c r="D50" s="32">
        <v>-2.8999987989664078E-4</v>
      </c>
    </row>
    <row r="51" spans="1:4" x14ac:dyDescent="0.35">
      <c r="A51" s="22" t="s">
        <v>43</v>
      </c>
      <c r="B51" s="22"/>
      <c r="C51" s="33">
        <f>(C35-C7)/32000</f>
        <v>-114.82371047193492</v>
      </c>
      <c r="D51" s="33">
        <f>(D35-D7)/32000</f>
        <v>-83.385403351763685</v>
      </c>
    </row>
    <row r="52" spans="1:4" x14ac:dyDescent="0.35">
      <c r="A52" s="22"/>
      <c r="B52" s="22"/>
      <c r="C52" s="5"/>
      <c r="D52" s="5"/>
    </row>
    <row r="53" spans="1:4" x14ac:dyDescent="0.35">
      <c r="C53" s="13"/>
      <c r="D53" s="13"/>
    </row>
    <row r="54" spans="1:4" x14ac:dyDescent="0.35">
      <c r="C54" s="14"/>
    </row>
    <row r="55" spans="1:4" x14ac:dyDescent="0.35">
      <c r="D55" s="4"/>
    </row>
    <row r="56" spans="1:4" x14ac:dyDescent="0.35">
      <c r="D56" s="4"/>
    </row>
    <row r="57" spans="1:4" x14ac:dyDescent="0.35">
      <c r="D57" s="4"/>
    </row>
  </sheetData>
  <pageMargins left="0.70866141732283472" right="0.70866141732283472" top="0.74803149606299213" bottom="0.74803149606299213" header="0.31496062992125984" footer="0.31496062992125984"/>
  <pageSetup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4" workbookViewId="0">
      <selection sqref="A1:D30"/>
    </sheetView>
  </sheetViews>
  <sheetFormatPr defaultColWidth="9.08984375" defaultRowHeight="13.5" x14ac:dyDescent="0.35"/>
  <cols>
    <col min="1" max="1" width="56.6328125" style="22" customWidth="1"/>
    <col min="2" max="2" width="11.36328125" style="22" customWidth="1"/>
    <col min="3" max="4" width="18.6328125" style="12" customWidth="1"/>
    <col min="5" max="5" width="12.36328125" style="22" bestFit="1" customWidth="1"/>
    <col min="6" max="6" width="9.08984375" style="22" customWidth="1"/>
    <col min="7" max="16384" width="9.08984375" style="22"/>
  </cols>
  <sheetData>
    <row r="1" spans="1:4" x14ac:dyDescent="0.35">
      <c r="A1" s="15" t="s">
        <v>0</v>
      </c>
      <c r="B1" s="16" t="s">
        <v>44</v>
      </c>
      <c r="C1" s="39" t="s">
        <v>45</v>
      </c>
      <c r="D1" s="39" t="s">
        <v>46</v>
      </c>
    </row>
    <row r="2" spans="1:4" x14ac:dyDescent="0.35">
      <c r="A2" s="15"/>
      <c r="B2" s="16"/>
      <c r="C2" s="40"/>
      <c r="D2" s="40"/>
    </row>
    <row r="3" spans="1:4" x14ac:dyDescent="0.35">
      <c r="A3" s="15" t="s">
        <v>47</v>
      </c>
      <c r="B3" s="16"/>
      <c r="C3" s="24"/>
      <c r="D3" s="40"/>
    </row>
    <row r="4" spans="1:4" x14ac:dyDescent="0.35">
      <c r="A4" s="41" t="s">
        <v>48</v>
      </c>
      <c r="B4" s="21">
        <v>5</v>
      </c>
      <c r="C4" s="42">
        <v>330292.62812999997</v>
      </c>
      <c r="D4" s="42">
        <v>304723.92920000001</v>
      </c>
    </row>
    <row r="5" spans="1:4" x14ac:dyDescent="0.35">
      <c r="A5" s="41" t="s">
        <v>49</v>
      </c>
      <c r="B5" s="21">
        <v>6</v>
      </c>
      <c r="C5" s="29">
        <v>-322233.20582999999</v>
      </c>
      <c r="D5" s="43">
        <v>-234118.36344999998</v>
      </c>
    </row>
    <row r="6" spans="1:4" x14ac:dyDescent="0.35">
      <c r="A6" s="18" t="s">
        <v>50</v>
      </c>
      <c r="B6" s="21"/>
      <c r="C6" s="44">
        <f>SUM(C4:C5)</f>
        <v>8059.4222999999765</v>
      </c>
      <c r="D6" s="44">
        <f>SUM(D4:D5)</f>
        <v>70605.565750000038</v>
      </c>
    </row>
    <row r="7" spans="1:4" x14ac:dyDescent="0.35">
      <c r="A7" s="41" t="s">
        <v>51</v>
      </c>
      <c r="B7" s="21">
        <v>7</v>
      </c>
      <c r="C7" s="45">
        <v>-869904.45915000013</v>
      </c>
      <c r="D7" s="42">
        <v>50672.264939999994</v>
      </c>
    </row>
    <row r="8" spans="1:4" x14ac:dyDescent="0.35">
      <c r="A8" s="41" t="s">
        <v>52</v>
      </c>
      <c r="B8" s="21">
        <v>8</v>
      </c>
      <c r="C8" s="45">
        <v>-80137.637729999988</v>
      </c>
      <c r="D8" s="42">
        <v>-116274.98388000001</v>
      </c>
    </row>
    <row r="9" spans="1:4" x14ac:dyDescent="0.35">
      <c r="A9" s="41" t="s">
        <v>53</v>
      </c>
      <c r="B9" s="21"/>
      <c r="C9" s="29"/>
      <c r="D9" s="43"/>
    </row>
    <row r="10" spans="1:4" x14ac:dyDescent="0.35">
      <c r="A10" s="18" t="s">
        <v>54</v>
      </c>
      <c r="B10" s="21"/>
      <c r="C10" s="44">
        <f>SUM(C6:C9)</f>
        <v>-941982.67458000011</v>
      </c>
      <c r="D10" s="44">
        <f>SUM(D6:D9)</f>
        <v>5002.8468100000173</v>
      </c>
    </row>
    <row r="11" spans="1:4" x14ac:dyDescent="0.35">
      <c r="A11" s="41" t="s">
        <v>55</v>
      </c>
      <c r="B11" s="21"/>
      <c r="C11" s="45"/>
      <c r="D11" s="42"/>
    </row>
    <row r="12" spans="1:4" x14ac:dyDescent="0.35">
      <c r="A12" s="41" t="s">
        <v>56</v>
      </c>
      <c r="B12" s="21"/>
      <c r="C12" s="29">
        <v>-64044.850105479447</v>
      </c>
      <c r="D12" s="43"/>
    </row>
    <row r="13" spans="1:4" ht="27" x14ac:dyDescent="0.35">
      <c r="A13" s="15" t="s">
        <v>57</v>
      </c>
      <c r="B13" s="21"/>
      <c r="C13" s="44">
        <f>SUM(C10:C12)</f>
        <v>-1006027.5246854796</v>
      </c>
      <c r="D13" s="44">
        <f>SUM(D10:D12)</f>
        <v>5002.8468100000173</v>
      </c>
    </row>
    <row r="14" spans="1:4" x14ac:dyDescent="0.35">
      <c r="A14" s="41" t="s">
        <v>58</v>
      </c>
      <c r="B14" s="21"/>
      <c r="C14" s="29"/>
      <c r="D14" s="29"/>
    </row>
    <row r="15" spans="1:4" ht="14" thickBot="1" x14ac:dyDescent="0.4">
      <c r="A15" s="15" t="s">
        <v>59</v>
      </c>
      <c r="C15" s="46">
        <f>SUM(C13:C14)</f>
        <v>-1006027.5246854796</v>
      </c>
      <c r="D15" s="46">
        <f>SUM(D13:D14)</f>
        <v>5002.8468100000173</v>
      </c>
    </row>
    <row r="16" spans="1:4" ht="14" thickTop="1" x14ac:dyDescent="0.35">
      <c r="A16" s="15"/>
      <c r="C16" s="47"/>
      <c r="D16" s="47"/>
    </row>
    <row r="17" spans="1:5" x14ac:dyDescent="0.35">
      <c r="A17" s="48" t="s">
        <v>60</v>
      </c>
      <c r="C17" s="44"/>
      <c r="D17" s="44"/>
    </row>
    <row r="18" spans="1:5" x14ac:dyDescent="0.35">
      <c r="A18" s="41" t="s">
        <v>61</v>
      </c>
      <c r="C18" s="45"/>
      <c r="D18" s="42">
        <v>5002.8468100000173</v>
      </c>
    </row>
    <row r="19" spans="1:5" x14ac:dyDescent="0.35">
      <c r="A19" s="41" t="s">
        <v>62</v>
      </c>
      <c r="C19" s="29"/>
      <c r="D19" s="42"/>
    </row>
    <row r="20" spans="1:5" ht="14" thickBot="1" x14ac:dyDescent="0.4">
      <c r="A20" s="48" t="s">
        <v>63</v>
      </c>
      <c r="C20" s="62">
        <f>SUM(C18:C19)</f>
        <v>0</v>
      </c>
      <c r="D20" s="46">
        <f>SUM(D18:D19)</f>
        <v>5002.8468100000173</v>
      </c>
    </row>
    <row r="21" spans="1:5" ht="27.5" thickTop="1" x14ac:dyDescent="0.35">
      <c r="A21" s="49" t="s">
        <v>64</v>
      </c>
      <c r="B21" s="21"/>
      <c r="C21" s="50"/>
      <c r="D21" s="51"/>
    </row>
    <row r="22" spans="1:5" ht="14" thickBot="1" x14ac:dyDescent="0.4">
      <c r="A22" s="18" t="s">
        <v>65</v>
      </c>
      <c r="B22" s="21"/>
      <c r="C22" s="52">
        <f>SUM(C15:C21)</f>
        <v>-1006027.5246854796</v>
      </c>
      <c r="D22" s="52">
        <f>SUM(D20:D21)</f>
        <v>5002.8468100000173</v>
      </c>
    </row>
    <row r="23" spans="1:5" ht="14" thickTop="1" x14ac:dyDescent="0.35">
      <c r="A23" s="41" t="s">
        <v>66</v>
      </c>
      <c r="B23" s="21"/>
      <c r="C23" s="53"/>
      <c r="D23" s="53"/>
    </row>
    <row r="24" spans="1:5" x14ac:dyDescent="0.35">
      <c r="A24" s="41" t="s">
        <v>67</v>
      </c>
      <c r="B24" s="21"/>
      <c r="C24" s="45">
        <v>-1005934.2159354796</v>
      </c>
      <c r="D24" s="42">
        <v>5046.8945366500175</v>
      </c>
    </row>
    <row r="25" spans="1:5" x14ac:dyDescent="0.35">
      <c r="A25" s="41" t="s">
        <v>29</v>
      </c>
      <c r="B25" s="21"/>
      <c r="C25" s="29">
        <v>-93.308750000000003</v>
      </c>
      <c r="D25" s="29">
        <v>-44.047726649999987</v>
      </c>
    </row>
    <row r="26" spans="1:5" ht="14" thickBot="1" x14ac:dyDescent="0.4">
      <c r="A26" s="41"/>
      <c r="B26" s="54"/>
      <c r="C26" s="55">
        <f>SUM(C24:C25)</f>
        <v>-1006027.5246854796</v>
      </c>
      <c r="D26" s="55">
        <f>SUM(D24:D25)</f>
        <v>5002.8468100000173</v>
      </c>
    </row>
    <row r="27" spans="1:5" ht="14" thickTop="1" x14ac:dyDescent="0.35">
      <c r="A27" s="41"/>
      <c r="B27" s="54"/>
      <c r="C27" s="56"/>
      <c r="D27" s="56"/>
    </row>
    <row r="28" spans="1:5" x14ac:dyDescent="0.35">
      <c r="A28" s="15" t="s">
        <v>68</v>
      </c>
      <c r="B28" s="57"/>
      <c r="C28" s="58"/>
      <c r="D28" s="58"/>
    </row>
    <row r="29" spans="1:5" x14ac:dyDescent="0.35">
      <c r="A29" s="49" t="s">
        <v>69</v>
      </c>
      <c r="B29" s="57"/>
      <c r="C29" s="59">
        <f>C24/32000</f>
        <v>-31.435444247983739</v>
      </c>
      <c r="D29" s="59">
        <f>D24/32000</f>
        <v>0.15771545427031305</v>
      </c>
      <c r="E29" s="22" t="s">
        <v>70</v>
      </c>
    </row>
    <row r="30" spans="1:5" x14ac:dyDescent="0.35">
      <c r="A30" s="49" t="s">
        <v>71</v>
      </c>
      <c r="B30" s="57"/>
      <c r="C30" s="59">
        <f>C29</f>
        <v>-31.435444247983739</v>
      </c>
      <c r="D30" s="59">
        <f>D29</f>
        <v>0.15771545427031305</v>
      </c>
    </row>
    <row r="31" spans="1:5" x14ac:dyDescent="0.35">
      <c r="A31" s="15"/>
      <c r="B31" s="57"/>
      <c r="C31" s="60"/>
      <c r="D31" s="60"/>
    </row>
    <row r="34" spans="3:5" x14ac:dyDescent="0.35">
      <c r="C34" s="14"/>
      <c r="D34" s="14"/>
      <c r="E34" s="12"/>
    </row>
    <row r="35" spans="3:5" x14ac:dyDescent="0.35">
      <c r="E35" s="61"/>
    </row>
  </sheetData>
  <pageMargins left="0.70866141732283472" right="0.70866141732283472" top="0.74803149606299213" bottom="0.74803149606299213" header="0.31496062992125984" footer="0.31496062992125984"/>
  <pageSetup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9" workbookViewId="0">
      <selection sqref="A1:D40"/>
    </sheetView>
  </sheetViews>
  <sheetFormatPr defaultColWidth="9.08984375" defaultRowHeight="13.5" x14ac:dyDescent="0.35"/>
  <cols>
    <col min="1" max="1" width="56.6328125" style="2" customWidth="1"/>
    <col min="2" max="2" width="12.36328125" style="2" customWidth="1"/>
    <col min="3" max="4" width="16.6328125" style="4" customWidth="1"/>
    <col min="5" max="16384" width="9.08984375" style="2"/>
  </cols>
  <sheetData>
    <row r="1" spans="1:5" x14ac:dyDescent="0.35">
      <c r="A1" s="1" t="s">
        <v>0</v>
      </c>
      <c r="B1" s="63" t="s">
        <v>72</v>
      </c>
      <c r="C1" s="34" t="str">
        <f>[1]PL!C1</f>
        <v>3 месяца 2020</v>
      </c>
      <c r="D1" s="34" t="str">
        <f>[1]PL!D1</f>
        <v>3 месяца 2019</v>
      </c>
    </row>
    <row r="2" spans="1:5" x14ac:dyDescent="0.35">
      <c r="A2" s="1"/>
      <c r="B2" s="63"/>
      <c r="C2" s="40"/>
      <c r="D2" s="40"/>
    </row>
    <row r="3" spans="1:5" x14ac:dyDescent="0.35">
      <c r="A3" s="1" t="s">
        <v>73</v>
      </c>
      <c r="B3" s="35"/>
      <c r="C3" s="60"/>
      <c r="D3" s="60"/>
    </row>
    <row r="4" spans="1:5" x14ac:dyDescent="0.35">
      <c r="A4" s="37" t="s">
        <v>74</v>
      </c>
      <c r="B4" s="35"/>
      <c r="C4" s="36">
        <v>487769.70182999998</v>
      </c>
      <c r="D4" s="36">
        <v>370174.29047000001</v>
      </c>
      <c r="E4" s="22"/>
    </row>
    <row r="5" spans="1:5" x14ac:dyDescent="0.35">
      <c r="A5" s="37" t="s">
        <v>75</v>
      </c>
      <c r="B5" s="35"/>
      <c r="C5" s="36"/>
      <c r="D5" s="36"/>
    </row>
    <row r="6" spans="1:5" x14ac:dyDescent="0.35">
      <c r="A6" s="37" t="s">
        <v>76</v>
      </c>
      <c r="B6" s="35"/>
      <c r="C6" s="36"/>
      <c r="D6" s="36"/>
    </row>
    <row r="7" spans="1:5" x14ac:dyDescent="0.35">
      <c r="A7" s="37" t="s">
        <v>77</v>
      </c>
      <c r="B7" s="35"/>
      <c r="C7" s="36"/>
      <c r="D7" s="36"/>
    </row>
    <row r="8" spans="1:5" x14ac:dyDescent="0.35">
      <c r="A8" s="37" t="s">
        <v>78</v>
      </c>
      <c r="B8" s="35"/>
      <c r="C8" s="58">
        <v>-58061.733009999996</v>
      </c>
      <c r="D8" s="36">
        <v>-34353.998579999999</v>
      </c>
    </row>
    <row r="9" spans="1:5" x14ac:dyDescent="0.35">
      <c r="A9" s="37" t="s">
        <v>79</v>
      </c>
      <c r="B9" s="35"/>
      <c r="C9" s="36">
        <v>-105361.16739</v>
      </c>
      <c r="D9" s="36">
        <v>-91328.385590000005</v>
      </c>
    </row>
    <row r="10" spans="1:5" x14ac:dyDescent="0.35">
      <c r="A10" s="37" t="s">
        <v>80</v>
      </c>
      <c r="B10" s="35"/>
      <c r="C10" s="64">
        <v>-143694.28393000001</v>
      </c>
      <c r="D10" s="36">
        <v>-153690.92412000001</v>
      </c>
    </row>
    <row r="11" spans="1:5" x14ac:dyDescent="0.35">
      <c r="A11" s="37" t="s">
        <v>81</v>
      </c>
      <c r="B11" s="35"/>
      <c r="C11" s="64">
        <v>-14793.757810000001</v>
      </c>
      <c r="D11" s="36">
        <v>-31340.13895</v>
      </c>
    </row>
    <row r="12" spans="1:5" x14ac:dyDescent="0.35">
      <c r="A12" s="37" t="s">
        <v>82</v>
      </c>
      <c r="B12" s="35"/>
      <c r="C12" s="36"/>
      <c r="D12" s="36">
        <v>0</v>
      </c>
    </row>
    <row r="13" spans="1:5" x14ac:dyDescent="0.35">
      <c r="A13" s="37" t="s">
        <v>83</v>
      </c>
      <c r="B13" s="35"/>
      <c r="C13" s="36"/>
      <c r="D13" s="36">
        <v>-4243.46</v>
      </c>
    </row>
    <row r="14" spans="1:5" ht="14" thickBot="1" x14ac:dyDescent="0.4">
      <c r="A14" s="37"/>
      <c r="B14" s="35"/>
      <c r="C14" s="65"/>
      <c r="D14" s="65"/>
    </row>
    <row r="15" spans="1:5" ht="27.5" thickBot="1" x14ac:dyDescent="0.4">
      <c r="A15" s="1" t="s">
        <v>84</v>
      </c>
      <c r="B15" s="35"/>
      <c r="C15" s="66">
        <f>SUM(C4:C14)</f>
        <v>165858.75968999992</v>
      </c>
      <c r="D15" s="66">
        <f>SUM(D4:D14)</f>
        <v>55217.383229999963</v>
      </c>
    </row>
    <row r="16" spans="1:5" x14ac:dyDescent="0.35">
      <c r="A16" s="37"/>
      <c r="B16" s="35"/>
      <c r="C16" s="36"/>
      <c r="D16" s="36"/>
    </row>
    <row r="17" spans="1:4" x14ac:dyDescent="0.35">
      <c r="A17" s="1" t="s">
        <v>85</v>
      </c>
      <c r="B17" s="35"/>
      <c r="C17" s="64"/>
      <c r="D17" s="64"/>
    </row>
    <row r="18" spans="1:4" x14ac:dyDescent="0.35">
      <c r="A18" s="37" t="s">
        <v>86</v>
      </c>
      <c r="B18" s="35"/>
      <c r="C18" s="36"/>
      <c r="D18" s="36"/>
    </row>
    <row r="19" spans="1:4" x14ac:dyDescent="0.35">
      <c r="A19" s="37" t="s">
        <v>87</v>
      </c>
      <c r="B19" s="35"/>
      <c r="C19" s="36"/>
      <c r="D19" s="36">
        <v>1230</v>
      </c>
    </row>
    <row r="20" spans="1:4" x14ac:dyDescent="0.35">
      <c r="A20" s="37" t="s">
        <v>88</v>
      </c>
      <c r="B20" s="35"/>
      <c r="C20" s="36"/>
      <c r="D20" s="36">
        <v>-1134</v>
      </c>
    </row>
    <row r="21" spans="1:4" x14ac:dyDescent="0.35">
      <c r="A21" s="37" t="s">
        <v>89</v>
      </c>
      <c r="B21" s="35"/>
      <c r="C21" s="36"/>
      <c r="D21" s="36"/>
    </row>
    <row r="22" spans="1:4" x14ac:dyDescent="0.35">
      <c r="A22" s="37" t="s">
        <v>90</v>
      </c>
      <c r="B22" s="35"/>
      <c r="C22" s="36"/>
      <c r="D22" s="36"/>
    </row>
    <row r="23" spans="1:4" x14ac:dyDescent="0.35">
      <c r="A23" s="37" t="s">
        <v>91</v>
      </c>
      <c r="B23" s="35"/>
      <c r="C23" s="36"/>
      <c r="D23" s="36"/>
    </row>
    <row r="24" spans="1:4" x14ac:dyDescent="0.35">
      <c r="A24" s="37" t="s">
        <v>92</v>
      </c>
      <c r="B24" s="35"/>
      <c r="C24" s="36"/>
      <c r="D24" s="36"/>
    </row>
    <row r="25" spans="1:4" x14ac:dyDescent="0.35">
      <c r="A25" s="37" t="s">
        <v>93</v>
      </c>
      <c r="B25" s="35"/>
      <c r="C25" s="36"/>
      <c r="D25" s="36"/>
    </row>
    <row r="26" spans="1:4" ht="14" thickBot="1" x14ac:dyDescent="0.4">
      <c r="A26" s="37" t="s">
        <v>94</v>
      </c>
      <c r="B26" s="35"/>
      <c r="C26" s="36"/>
      <c r="D26" s="36"/>
    </row>
    <row r="27" spans="1:4" ht="27.5" thickBot="1" x14ac:dyDescent="0.4">
      <c r="A27" s="1" t="s">
        <v>95</v>
      </c>
      <c r="B27" s="35"/>
      <c r="C27" s="67">
        <f>SUM(C18:C26)</f>
        <v>0</v>
      </c>
      <c r="D27" s="67">
        <f>SUM(D18:D26)</f>
        <v>96</v>
      </c>
    </row>
    <row r="28" spans="1:4" x14ac:dyDescent="0.35">
      <c r="A28" s="1"/>
      <c r="B28" s="35"/>
      <c r="C28" s="36"/>
      <c r="D28" s="36"/>
    </row>
    <row r="29" spans="1:4" x14ac:dyDescent="0.35">
      <c r="A29" s="1" t="s">
        <v>96</v>
      </c>
      <c r="B29" s="35"/>
      <c r="C29" s="36"/>
      <c r="D29" s="36"/>
    </row>
    <row r="30" spans="1:4" x14ac:dyDescent="0.35">
      <c r="A30" s="37" t="s">
        <v>97</v>
      </c>
      <c r="B30" s="35"/>
      <c r="C30" s="36"/>
      <c r="D30" s="36"/>
    </row>
    <row r="31" spans="1:4" x14ac:dyDescent="0.35">
      <c r="A31" s="37" t="s">
        <v>98</v>
      </c>
      <c r="B31" s="35"/>
      <c r="C31" s="36">
        <v>36516.415999999997</v>
      </c>
      <c r="D31" s="36">
        <v>9451.523000000001</v>
      </c>
    </row>
    <row r="32" spans="1:4" x14ac:dyDescent="0.35">
      <c r="A32" s="37" t="s">
        <v>99</v>
      </c>
      <c r="B32" s="35"/>
      <c r="C32" s="36">
        <v>-83070.53826999999</v>
      </c>
      <c r="D32" s="36">
        <v>-61285.865030000001</v>
      </c>
    </row>
    <row r="33" spans="1:6" ht="14" thickBot="1" x14ac:dyDescent="0.4">
      <c r="A33" s="37" t="s">
        <v>100</v>
      </c>
      <c r="B33" s="35"/>
      <c r="C33" s="36"/>
      <c r="D33" s="36"/>
    </row>
    <row r="34" spans="1:6" ht="14" hidden="1" thickBot="1" x14ac:dyDescent="0.4">
      <c r="A34" s="37" t="s">
        <v>101</v>
      </c>
      <c r="B34" s="35"/>
      <c r="C34" s="36">
        <v>0</v>
      </c>
      <c r="D34" s="36">
        <v>0</v>
      </c>
    </row>
    <row r="35" spans="1:6" ht="27.5" thickBot="1" x14ac:dyDescent="0.4">
      <c r="A35" s="1" t="s">
        <v>102</v>
      </c>
      <c r="B35" s="35"/>
      <c r="C35" s="67">
        <f>SUM(C30:C34)</f>
        <v>-46554.122269999993</v>
      </c>
      <c r="D35" s="67">
        <f>SUM(D30:D34)</f>
        <v>-51834.34203</v>
      </c>
    </row>
    <row r="36" spans="1:6" x14ac:dyDescent="0.35">
      <c r="A36" s="1"/>
      <c r="B36" s="35"/>
      <c r="C36" s="36"/>
      <c r="D36" s="36"/>
    </row>
    <row r="37" spans="1:6" ht="27" x14ac:dyDescent="0.35">
      <c r="A37" s="1" t="s">
        <v>103</v>
      </c>
      <c r="B37" s="35"/>
      <c r="C37" s="68">
        <f>C15+C27+C35</f>
        <v>119304.63741999993</v>
      </c>
      <c r="D37" s="68">
        <f>D15+D27+D35</f>
        <v>3479.0411999999633</v>
      </c>
      <c r="E37" s="6"/>
      <c r="F37" s="6"/>
    </row>
    <row r="38" spans="1:6" x14ac:dyDescent="0.35">
      <c r="A38" s="37" t="s">
        <v>104</v>
      </c>
      <c r="B38" s="35"/>
      <c r="C38" s="36">
        <v>4075.177790000178</v>
      </c>
      <c r="D38" s="58">
        <v>23373.246580000003</v>
      </c>
    </row>
    <row r="39" spans="1:6" ht="27.5" thickBot="1" x14ac:dyDescent="0.4">
      <c r="A39" s="37" t="s">
        <v>105</v>
      </c>
      <c r="B39" s="35"/>
      <c r="C39" s="65">
        <v>-311.55552</v>
      </c>
      <c r="D39" s="69">
        <v>-5071.8892999999998</v>
      </c>
    </row>
    <row r="40" spans="1:6" ht="14" thickBot="1" x14ac:dyDescent="0.4">
      <c r="A40" s="1" t="s">
        <v>106</v>
      </c>
      <c r="B40" s="35"/>
      <c r="C40" s="70">
        <f>SUM(C37:C39)</f>
        <v>123068.25969000011</v>
      </c>
      <c r="D40" s="70">
        <f>SUM(D37:D39)</f>
        <v>21780.398479999967</v>
      </c>
    </row>
    <row r="41" spans="1:6" ht="14" thickTop="1" x14ac:dyDescent="0.35">
      <c r="C41" s="72">
        <f>C40-BC!C22</f>
        <v>0.15515999992203433</v>
      </c>
    </row>
    <row r="42" spans="1:6" x14ac:dyDescent="0.35">
      <c r="C42" s="71" t="str">
        <f>IF(C40-'[1]TB for FS'!Y17,"ok","error")</f>
        <v>ok</v>
      </c>
    </row>
    <row r="43" spans="1:6" x14ac:dyDescent="0.35">
      <c r="C43" s="11"/>
    </row>
    <row r="45" spans="1:6" x14ac:dyDescent="0.35">
      <c r="C45" s="11"/>
    </row>
  </sheetData>
  <pageMargins left="0.7" right="0.7" top="0.75" bottom="0.75" header="0.3" footer="0.3"/>
  <pageSetup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sqref="A1:H17"/>
    </sheetView>
  </sheetViews>
  <sheetFormatPr defaultColWidth="9.08984375" defaultRowHeight="13.5" x14ac:dyDescent="0.35"/>
  <cols>
    <col min="1" max="1" width="40.90625" style="2" bestFit="1" customWidth="1"/>
    <col min="2" max="2" width="12.36328125" style="2" customWidth="1"/>
    <col min="3" max="6" width="16.6328125" style="4" customWidth="1"/>
    <col min="7" max="7" width="17.26953125" style="4" customWidth="1"/>
    <col min="8" max="8" width="16.6328125" style="4" customWidth="1"/>
    <col min="9" max="9" width="9.81640625" style="2" bestFit="1" customWidth="1"/>
    <col min="10" max="16384" width="9.08984375" style="2"/>
  </cols>
  <sheetData>
    <row r="1" spans="1:10" ht="14" thickBot="1" x14ac:dyDescent="0.4">
      <c r="A1" s="1" t="s">
        <v>0</v>
      </c>
      <c r="B1" s="63"/>
      <c r="C1" s="85" t="s">
        <v>107</v>
      </c>
      <c r="D1" s="85"/>
      <c r="E1" s="85"/>
      <c r="F1" s="85"/>
      <c r="G1" s="73"/>
      <c r="H1" s="73"/>
    </row>
    <row r="2" spans="1:10" ht="41" thickBot="1" x14ac:dyDescent="0.4">
      <c r="A2" s="1"/>
      <c r="B2" s="63" t="s">
        <v>72</v>
      </c>
      <c r="C2" s="74" t="s">
        <v>108</v>
      </c>
      <c r="D2" s="74" t="s">
        <v>26</v>
      </c>
      <c r="E2" s="74" t="s">
        <v>109</v>
      </c>
      <c r="F2" s="74" t="s">
        <v>110</v>
      </c>
      <c r="G2" s="74" t="s">
        <v>111</v>
      </c>
      <c r="H2" s="74" t="s">
        <v>112</v>
      </c>
    </row>
    <row r="3" spans="1:10" x14ac:dyDescent="0.35">
      <c r="A3" s="37"/>
      <c r="B3" s="35"/>
      <c r="C3" s="38"/>
      <c r="D3" s="38"/>
      <c r="E3" s="38"/>
      <c r="F3" s="38"/>
      <c r="G3" s="38"/>
      <c r="H3" s="38"/>
    </row>
    <row r="4" spans="1:10" x14ac:dyDescent="0.35">
      <c r="A4" s="37" t="s">
        <v>113</v>
      </c>
      <c r="B4" s="35"/>
      <c r="C4" s="75">
        <v>48560</v>
      </c>
      <c r="D4" s="75"/>
      <c r="E4" s="75">
        <v>-2022508</v>
      </c>
      <c r="F4" s="75">
        <f>SUM(C4:E4)</f>
        <v>-1973948</v>
      </c>
      <c r="G4" s="75">
        <v>-847</v>
      </c>
      <c r="H4" s="75">
        <f>SUM(F4:G4)</f>
        <v>-1974795</v>
      </c>
    </row>
    <row r="5" spans="1:10" x14ac:dyDescent="0.35">
      <c r="A5" s="37" t="s">
        <v>114</v>
      </c>
      <c r="B5" s="35"/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22"/>
    </row>
    <row r="6" spans="1:10" ht="27" x14ac:dyDescent="0.35">
      <c r="A6" s="37" t="s">
        <v>115</v>
      </c>
      <c r="B6" s="35"/>
      <c r="C6" s="77">
        <f>SUM(C4:C5)</f>
        <v>48560</v>
      </c>
      <c r="D6" s="77">
        <f>SUM(D4:D5)</f>
        <v>0</v>
      </c>
      <c r="E6" s="77">
        <f t="shared" ref="E6:H6" si="0">SUM(E4:E5)</f>
        <v>-2022508</v>
      </c>
      <c r="F6" s="77">
        <f t="shared" si="0"/>
        <v>-1973948</v>
      </c>
      <c r="G6" s="77">
        <f t="shared" si="0"/>
        <v>-847</v>
      </c>
      <c r="H6" s="77">
        <f t="shared" si="0"/>
        <v>-1974795</v>
      </c>
      <c r="I6" s="22"/>
    </row>
    <row r="7" spans="1:10" x14ac:dyDescent="0.35">
      <c r="A7" s="1" t="s">
        <v>116</v>
      </c>
      <c r="B7" s="35"/>
      <c r="C7" s="76"/>
      <c r="D7" s="76"/>
      <c r="E7" s="76"/>
      <c r="F7" s="76"/>
      <c r="G7" s="76"/>
      <c r="H7" s="76"/>
      <c r="I7" s="22"/>
    </row>
    <row r="8" spans="1:10" x14ac:dyDescent="0.35">
      <c r="A8" s="37" t="s">
        <v>117</v>
      </c>
      <c r="B8" s="35"/>
      <c r="C8" s="76">
        <v>0</v>
      </c>
      <c r="D8" s="76">
        <v>0</v>
      </c>
      <c r="E8" s="76">
        <v>0</v>
      </c>
      <c r="F8" s="76">
        <f>SUM(C8:E8)</f>
        <v>0</v>
      </c>
      <c r="G8" s="76">
        <v>0</v>
      </c>
      <c r="H8" s="76">
        <f>SUM(F8:G8)</f>
        <v>0</v>
      </c>
      <c r="I8" s="22"/>
    </row>
    <row r="9" spans="1:10" x14ac:dyDescent="0.35">
      <c r="A9" s="37"/>
      <c r="B9" s="35"/>
      <c r="C9" s="76"/>
      <c r="D9" s="76"/>
      <c r="E9" s="76"/>
      <c r="F9" s="76"/>
      <c r="G9" s="76"/>
      <c r="H9" s="76">
        <f>SUM(F9:G9)</f>
        <v>0</v>
      </c>
      <c r="I9" s="22"/>
    </row>
    <row r="10" spans="1:10" x14ac:dyDescent="0.35">
      <c r="A10" s="37" t="s">
        <v>118</v>
      </c>
      <c r="B10" s="35"/>
      <c r="C10" s="76"/>
      <c r="D10" s="76">
        <v>0</v>
      </c>
      <c r="E10" s="76">
        <v>-692343.48069806828</v>
      </c>
      <c r="F10" s="76">
        <f>SUM(C10:E10)</f>
        <v>-692343.48069806828</v>
      </c>
      <c r="G10" s="76">
        <v>-1023.6075983699999</v>
      </c>
      <c r="H10" s="76">
        <f>F10+G10</f>
        <v>-693367.08829643833</v>
      </c>
      <c r="I10" s="22"/>
    </row>
    <row r="11" spans="1:10" x14ac:dyDescent="0.35">
      <c r="A11" s="1" t="s">
        <v>119</v>
      </c>
      <c r="B11" s="35"/>
      <c r="C11" s="78">
        <f t="shared" ref="C11:F11" si="1">SUM(C8:C10)</f>
        <v>0</v>
      </c>
      <c r="D11" s="78">
        <f t="shared" si="1"/>
        <v>0</v>
      </c>
      <c r="E11" s="78">
        <f t="shared" si="1"/>
        <v>-692343.48069806828</v>
      </c>
      <c r="F11" s="78">
        <f t="shared" si="1"/>
        <v>-692343.48069806828</v>
      </c>
      <c r="G11" s="78">
        <f>SUM(G10)</f>
        <v>-1023.6075983699999</v>
      </c>
      <c r="H11" s="78">
        <f>SUM(F11:G11)</f>
        <v>-693367.08829643833</v>
      </c>
      <c r="I11" s="22"/>
    </row>
    <row r="12" spans="1:10" x14ac:dyDescent="0.35">
      <c r="A12" s="1" t="s">
        <v>120</v>
      </c>
      <c r="B12" s="35"/>
      <c r="C12" s="79">
        <f t="shared" ref="C12:H12" si="2">C6+C11</f>
        <v>48560</v>
      </c>
      <c r="D12" s="79">
        <f t="shared" si="2"/>
        <v>0</v>
      </c>
      <c r="E12" s="79">
        <f t="shared" si="2"/>
        <v>-2714851.4806980682</v>
      </c>
      <c r="F12" s="79">
        <f t="shared" si="2"/>
        <v>-2666291.4806980682</v>
      </c>
      <c r="G12" s="79">
        <f t="shared" si="2"/>
        <v>-1870.6075983699998</v>
      </c>
      <c r="H12" s="79">
        <f t="shared" si="2"/>
        <v>-2668162.0882964386</v>
      </c>
      <c r="I12" s="80"/>
      <c r="J12" s="8"/>
    </row>
    <row r="13" spans="1:10" x14ac:dyDescent="0.35">
      <c r="C13" s="81"/>
      <c r="D13" s="81"/>
      <c r="E13" s="81"/>
      <c r="F13" s="81"/>
      <c r="G13" s="81"/>
      <c r="H13" s="81"/>
      <c r="I13" s="22"/>
    </row>
    <row r="14" spans="1:10" ht="27" x14ac:dyDescent="0.35">
      <c r="A14" s="1" t="s">
        <v>121</v>
      </c>
      <c r="B14" s="37"/>
      <c r="C14" s="76"/>
      <c r="D14" s="76"/>
      <c r="E14" s="76"/>
      <c r="F14" s="76"/>
      <c r="G14" s="76"/>
      <c r="H14" s="76"/>
      <c r="I14" s="22"/>
    </row>
    <row r="15" spans="1:10" x14ac:dyDescent="0.35">
      <c r="A15" s="37" t="s">
        <v>122</v>
      </c>
      <c r="B15" s="37"/>
      <c r="C15" s="76">
        <v>0</v>
      </c>
      <c r="D15" s="76">
        <v>0</v>
      </c>
      <c r="E15" s="76">
        <v>-1005934.2159354796</v>
      </c>
      <c r="F15" s="76">
        <f>SUM(C15:E15)</f>
        <v>-1005934.2159354796</v>
      </c>
      <c r="G15" s="76">
        <v>-93.308750000000003</v>
      </c>
      <c r="H15" s="76">
        <f>SUM(F15:G15)</f>
        <v>-1006027.5246854796</v>
      </c>
      <c r="I15" s="22"/>
    </row>
    <row r="16" spans="1:10" ht="27" x14ac:dyDescent="0.35">
      <c r="A16" s="1" t="s">
        <v>123</v>
      </c>
      <c r="B16" s="37"/>
      <c r="C16" s="78">
        <f>SUM(C15:C15)</f>
        <v>0</v>
      </c>
      <c r="D16" s="78">
        <f t="shared" ref="D16:H16" si="3">SUM(D15:D15)</f>
        <v>0</v>
      </c>
      <c r="E16" s="78">
        <f t="shared" si="3"/>
        <v>-1005934.2159354796</v>
      </c>
      <c r="F16" s="78">
        <f t="shared" si="3"/>
        <v>-1005934.2159354796</v>
      </c>
      <c r="G16" s="78">
        <f t="shared" si="3"/>
        <v>-93.308750000000003</v>
      </c>
      <c r="H16" s="78">
        <f t="shared" si="3"/>
        <v>-1006027.5246854796</v>
      </c>
      <c r="I16" s="22"/>
    </row>
    <row r="17" spans="1:10" x14ac:dyDescent="0.35">
      <c r="A17" s="1" t="s">
        <v>124</v>
      </c>
      <c r="B17" s="37"/>
      <c r="C17" s="79">
        <f t="shared" ref="C17:G17" si="4">C12+C16</f>
        <v>48560</v>
      </c>
      <c r="D17" s="79">
        <f t="shared" si="4"/>
        <v>0</v>
      </c>
      <c r="E17" s="79">
        <f t="shared" si="4"/>
        <v>-3720785.6966335475</v>
      </c>
      <c r="F17" s="79">
        <f t="shared" si="4"/>
        <v>-3672225.6966335475</v>
      </c>
      <c r="G17" s="79">
        <f t="shared" si="4"/>
        <v>-1963.9163483699997</v>
      </c>
      <c r="H17" s="79">
        <f>H12+H16</f>
        <v>-3674189.6129819183</v>
      </c>
      <c r="I17" s="82"/>
      <c r="J17" s="83"/>
    </row>
    <row r="18" spans="1:10" x14ac:dyDescent="0.35">
      <c r="C18" s="82"/>
      <c r="D18" s="82"/>
      <c r="E18" s="82"/>
      <c r="F18" s="82"/>
      <c r="G18" s="82"/>
      <c r="H18" s="82"/>
    </row>
    <row r="19" spans="1:10" x14ac:dyDescent="0.35">
      <c r="C19" s="82"/>
      <c r="D19" s="82"/>
      <c r="E19" s="12"/>
      <c r="F19" s="82"/>
      <c r="G19" s="82"/>
      <c r="I19" s="22"/>
    </row>
    <row r="20" spans="1:10" x14ac:dyDescent="0.35">
      <c r="C20" s="82"/>
      <c r="D20" s="82"/>
      <c r="E20" s="12"/>
      <c r="F20" s="82"/>
      <c r="G20" s="82"/>
      <c r="I20" s="22"/>
    </row>
    <row r="21" spans="1:10" x14ac:dyDescent="0.35">
      <c r="C21" s="82"/>
      <c r="D21" s="82"/>
      <c r="E21" s="82"/>
      <c r="F21" s="82"/>
      <c r="G21" s="82"/>
      <c r="H21" s="82"/>
      <c r="I21" s="22"/>
    </row>
    <row r="22" spans="1:10" x14ac:dyDescent="0.35">
      <c r="C22" s="82"/>
      <c r="D22" s="82"/>
      <c r="E22" s="82"/>
      <c r="F22" s="82"/>
      <c r="G22" s="82"/>
      <c r="H22" s="82"/>
      <c r="I22" s="22"/>
    </row>
    <row r="23" spans="1:10" x14ac:dyDescent="0.35">
      <c r="C23" s="82"/>
      <c r="D23" s="82"/>
      <c r="E23" s="82"/>
      <c r="F23" s="82"/>
      <c r="G23" s="82"/>
      <c r="H23" s="82"/>
      <c r="I23" s="22"/>
    </row>
    <row r="24" spans="1:10" x14ac:dyDescent="0.35">
      <c r="C24" s="82"/>
      <c r="D24" s="82"/>
      <c r="E24" s="82"/>
      <c r="F24" s="82"/>
      <c r="G24" s="82"/>
      <c r="H24" s="82"/>
      <c r="I24" s="22"/>
    </row>
    <row r="25" spans="1:10" x14ac:dyDescent="0.35">
      <c r="C25" s="84"/>
      <c r="D25" s="84"/>
      <c r="E25" s="84"/>
      <c r="F25" s="84"/>
      <c r="G25" s="84"/>
      <c r="H25" s="84"/>
    </row>
  </sheetData>
  <mergeCells count="1">
    <mergeCell ref="C1:F1"/>
  </mergeCells>
  <pageMargins left="0.7" right="0.7" top="0.75" bottom="0.75" header="0.3" footer="0.3"/>
  <pageSetup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BC</vt:lpstr>
      <vt:lpstr>PL</vt:lpstr>
      <vt:lpstr>CF</vt:lpstr>
      <vt:lpstr>SE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lastPrinted>2020-06-18T08:12:46Z</cp:lastPrinted>
  <dcterms:created xsi:type="dcterms:W3CDTF">2020-06-18T07:55:56Z</dcterms:created>
  <dcterms:modified xsi:type="dcterms:W3CDTF">2020-06-19T04:25:08Z</dcterms:modified>
</cp:coreProperties>
</file>