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/>
  <xr:revisionPtr revIDLastSave="0" documentId="13_ncr:1_{9B3F6A01-BC63-41FC-A5D1-27085B2CF84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ФП" sheetId="1" r:id="rId1"/>
    <sheet name="ОПиУ" sheetId="2" r:id="rId2"/>
    <sheet name="ОДДС" sheetId="3" r:id="rId3"/>
    <sheet name="Капитал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4" l="1"/>
  <c r="H19" i="4"/>
  <c r="D23" i="4"/>
  <c r="H22" i="4"/>
  <c r="B21" i="4"/>
  <c r="B23" i="4" s="1"/>
  <c r="H20" i="4"/>
  <c r="F21" i="4"/>
  <c r="H17" i="4"/>
  <c r="H16" i="4"/>
  <c r="H15" i="4"/>
  <c r="D25" i="3"/>
  <c r="C25" i="3"/>
  <c r="H18" i="4" l="1"/>
  <c r="H21" i="4" s="1"/>
  <c r="H23" i="4" s="1"/>
  <c r="C28" i="3" l="1"/>
  <c r="F9" i="4"/>
  <c r="H7" i="4"/>
  <c r="F31" i="4"/>
  <c r="F33" i="4" s="1"/>
  <c r="H30" i="4"/>
  <c r="C10" i="3"/>
  <c r="C15" i="3" s="1"/>
  <c r="C17" i="3" s="1"/>
  <c r="D28" i="3" l="1"/>
  <c r="D7" i="3"/>
  <c r="D10" i="3" s="1"/>
  <c r="D15" i="3" s="1"/>
  <c r="D17" i="3" s="1"/>
  <c r="E23" i="1"/>
  <c r="D23" i="1"/>
  <c r="E12" i="2"/>
  <c r="D18" i="1" l="1"/>
  <c r="E18" i="1"/>
  <c r="D35" i="4" l="1"/>
  <c r="B33" i="4"/>
  <c r="B35" i="4" s="1"/>
  <c r="D11" i="4"/>
  <c r="H10" i="4"/>
  <c r="F11" i="4"/>
  <c r="B9" i="4"/>
  <c r="B11" i="4" s="1"/>
  <c r="H8" i="4"/>
  <c r="H6" i="4"/>
  <c r="H34" i="4"/>
  <c r="H32" i="4"/>
  <c r="H29" i="4"/>
  <c r="H28" i="4"/>
  <c r="H5" i="4"/>
  <c r="H4" i="4"/>
  <c r="H9" i="4" l="1"/>
  <c r="H11" i="4" s="1"/>
  <c r="F35" i="4"/>
  <c r="H31" i="4"/>
  <c r="H33" i="4" s="1"/>
  <c r="H35" i="4" l="1"/>
  <c r="D31" i="3"/>
  <c r="C31" i="3"/>
  <c r="D33" i="3" l="1"/>
  <c r="D35" i="3" s="1"/>
  <c r="C33" i="3"/>
  <c r="C35" i="3" s="1"/>
  <c r="D10" i="2" l="1"/>
  <c r="D9" i="2"/>
  <c r="E8" i="2"/>
  <c r="E14" i="2" s="1"/>
  <c r="E16" i="2" s="1"/>
  <c r="E19" i="2" s="1"/>
  <c r="E21" i="2" s="1"/>
  <c r="D5" i="2"/>
  <c r="D8" i="2" s="1"/>
  <c r="D14" i="2" l="1"/>
  <c r="D16" i="2" s="1"/>
  <c r="D19" i="2" s="1"/>
  <c r="D21" i="2" s="1"/>
  <c r="E24" i="1" l="1"/>
  <c r="D24" i="1"/>
  <c r="E19" i="1"/>
  <c r="D19" i="1"/>
  <c r="E14" i="1"/>
  <c r="D14" i="1"/>
  <c r="E25" i="1" l="1"/>
  <c r="D25" i="1"/>
  <c r="D27" i="1" s="1"/>
  <c r="D26" i="1"/>
  <c r="E26" i="1"/>
</calcChain>
</file>

<file path=xl/sharedStrings.xml><?xml version="1.0" encoding="utf-8"?>
<sst xmlns="http://schemas.openxmlformats.org/spreadsheetml/2006/main" count="122" uniqueCount="96">
  <si>
    <t>АКТИВЫ</t>
  </si>
  <si>
    <t>Денежные средства и их эквиваленты</t>
  </si>
  <si>
    <t>Прочие активы</t>
  </si>
  <si>
    <t>Итого активы</t>
  </si>
  <si>
    <t>ОБЯЗАТЕЛЬСТВА</t>
  </si>
  <si>
    <t>Выпущенные долговые ценные бумаги</t>
  </si>
  <si>
    <t>Итого обязательства</t>
  </si>
  <si>
    <t>Акционерный капитал</t>
  </si>
  <si>
    <t>Дополнительно оплаченный капитал</t>
  </si>
  <si>
    <t>Итого капитал</t>
  </si>
  <si>
    <t>ИТОГО ОБЯЗАТЕЛЬСТВА И КАПИТАЛ</t>
  </si>
  <si>
    <t>Процентные расходы</t>
  </si>
  <si>
    <t>Итого</t>
  </si>
  <si>
    <t>Балансовая стоимость одной простой акции (в тенге)</t>
  </si>
  <si>
    <t>Процентные доходы, рассчитанные с использованием метода эффективной ставки</t>
  </si>
  <si>
    <t>ДВИЖЕНИЕ ДЕНЕЖНЫХ СРЕДСТВ ОТ ОПЕРАЦИОННОЙ ДЕЯТЕЛЬНОСТИ</t>
  </si>
  <si>
    <t>ДВИЖЕНИЕ ДЕНЕЖНЫХ СРЕДСТВ ОТ ИНВЕСТИЦИОННОЙ ДЕЯТЕЛЬНОСТИ</t>
  </si>
  <si>
    <t>ДВИЖЕНИЕ ДЕНЕЖНЫХ СРЕДСТВ ОТ ФИНАНСОВОЙ ДЕЯТЕЛЬНОСТИ</t>
  </si>
  <si>
    <t>Всего операций с собственниками</t>
  </si>
  <si>
    <t>Нераспределенная прибыль</t>
  </si>
  <si>
    <t>Прибыль (убыток) до вычета подоходного налога</t>
  </si>
  <si>
    <t>ОТЧЕТ О ФИНАНСОВОМ ПОЛОЖЕНИИ</t>
  </si>
  <si>
    <t>30 июня 2021 года
(не аудировано)</t>
  </si>
  <si>
    <t>30 июня 2020 года
(аудировано)</t>
  </si>
  <si>
    <t xml:space="preserve">Текущие налоговые активы </t>
  </si>
  <si>
    <t xml:space="preserve">Основные средства и нематериальные активы </t>
  </si>
  <si>
    <t>Отложенные налоговые активы</t>
  </si>
  <si>
    <t xml:space="preserve">Прочие обязательства </t>
  </si>
  <si>
    <t>31 июня 2021 года
(не аудировано)</t>
  </si>
  <si>
    <t>31 июня 2020 года
(аудировано)</t>
  </si>
  <si>
    <t>Прочие процентные доходы</t>
  </si>
  <si>
    <t xml:space="preserve">Чистый процентный доход </t>
  </si>
  <si>
    <t>Прочий совокупный доход за период</t>
  </si>
  <si>
    <t>Базовая  прибыль (убыток) на акцию (в тенге)</t>
  </si>
  <si>
    <t>ОТЧЕТ О ДВИЖЕНИИ ДЕНЕЖНЫХ СРЕДСТВ</t>
  </si>
  <si>
    <t>Денежные средства и их эквиваленты на конец отчетного периода</t>
  </si>
  <si>
    <t>Выплата дивидендов</t>
  </si>
  <si>
    <t>ОТЧЕТ ОБ ИЗМЕНЕНИЯХ В КАПИТАЛЕ</t>
  </si>
  <si>
    <t>в тыс. тенге</t>
  </si>
  <si>
    <t>Остаток на 30 июня 2020 года (аудировано)</t>
  </si>
  <si>
    <t xml:space="preserve">Акционерный капитал </t>
  </si>
  <si>
    <t>Остаток на 30 июня 2021 года (не аудировано)</t>
  </si>
  <si>
    <t>31 декабря 2020 года
(аудировано)</t>
  </si>
  <si>
    <t>Накопленный убыток</t>
  </si>
  <si>
    <t>Всего капитала</t>
  </si>
  <si>
    <t>Итого совокупный убыток за период</t>
  </si>
  <si>
    <t>Остаток на 31 декабря 2019 года (аудировано)</t>
  </si>
  <si>
    <t>Остаток на 31 декабря 2020 года (аудировано)</t>
  </si>
  <si>
    <t>Расходы на персонал</t>
  </si>
  <si>
    <t>Приобретение инвестиций по амортизированной стоимости</t>
  </si>
  <si>
    <t>Приобретение финансовых активов по справедливой стоимости через прибыль или убыток</t>
  </si>
  <si>
    <t>Размещение средств во вкладах</t>
  </si>
  <si>
    <t>Покупка основных средств и нематериальных активов</t>
  </si>
  <si>
    <t>Дебиторская задолженность</t>
  </si>
  <si>
    <t xml:space="preserve">Финансовые активы по справедливой стоимости через прибыль или убыток </t>
  </si>
  <si>
    <t>Прочий совокупный доход</t>
  </si>
  <si>
    <t>Вознаграждения, уплаченные сотрудникам</t>
  </si>
  <si>
    <t>Налоги уплаченные, за исключением 
подоходного налога</t>
  </si>
  <si>
    <t>Прочие расходы уплаченные</t>
  </si>
  <si>
    <t>Движение денежных средств от операционной деятельности до изменений в чистых операционных активах</t>
  </si>
  <si>
    <t>Увеличение операционных активов:</t>
  </si>
  <si>
    <t>Долгосрочные требования по выкупленным ипотечным займам</t>
  </si>
  <si>
    <t>Налог на прибыль уплаченный</t>
  </si>
  <si>
    <t>Чистое поступление денежных средств от присоединения АО «Ипотечная  
организация «Баспана»</t>
  </si>
  <si>
    <t>Выплаты по вкладам</t>
  </si>
  <si>
    <t>Чистый приток (отток) денежных средств от инвестиционной деятельности</t>
  </si>
  <si>
    <t>Поступления от эмиссии обыкновенных акций</t>
  </si>
  <si>
    <t>Поступления от выпуска долговых ценных бумаг</t>
  </si>
  <si>
    <t>Погашение выпущенных долговых ценных бумаг</t>
  </si>
  <si>
    <t>Дивиденды выплаченные</t>
  </si>
  <si>
    <t>Чистый приток денежных средств от финансовой деятельности</t>
  </si>
  <si>
    <t>Влияние изменений курса иностранной валюты на остатки денежных средств в иностранной валюте</t>
  </si>
  <si>
    <t>Чистое увеличение (уменьшение) денежных средств и их эквивалентов</t>
  </si>
  <si>
    <t>Денежные средства и их эквиваленты на начало года</t>
  </si>
  <si>
    <t>Выпуск обыкновенных акций</t>
  </si>
  <si>
    <t>Дисконт, признанный при первоначальном признании вкладов, за вычетом налогов в размере 5,835,766 тысячи тенге</t>
  </si>
  <si>
    <t>Дисконт, признанный при первоначальном признании финансовых активов по справедливой стоимости через прибыль или убыток и инвестиций по амортизированной стоимости, за вычетом налогов в размере 12,788,089 тысяч тенге</t>
  </si>
  <si>
    <t>Дисконт признанный при первоначальном признании вкладов, за вычетом налогов в размере 8,791,499 тысяч тенге</t>
  </si>
  <si>
    <t>Дисконт признанный при первоначальном признании финансовых активов по справедливой стоимости через прибыль или убыток и инвестиций по амортизированной стоимости, за вычетом налогов в размере 34,426,890 тысячи тенге</t>
  </si>
  <si>
    <t>Проценты полученные</t>
  </si>
  <si>
    <t>Чистый прибыль / (убыток ) за период</t>
  </si>
  <si>
    <t>(Расход) / возмещение по подоходному налогу</t>
  </si>
  <si>
    <t>Всего совокупного дохода / (убытка) за период</t>
  </si>
  <si>
    <t>Чистый отток денежных средств от операционной деятельности до уплаты подоходного налога</t>
  </si>
  <si>
    <t>Чистый отток денежных средств от 
операционной деятельности</t>
  </si>
  <si>
    <t>Дисконт, признанный при первоначальном признании вкладов, за вычетом налогов в размере 14,257,819 тысячи тенге</t>
  </si>
  <si>
    <t>Дисконт, признанный при первоначальном признании финансовых активов по справедливой стоимости через прибыль или убыток и инвестиций по амортизированной стоимости, за вычетом налогов в размере 87,716,382 тысяч тенге</t>
  </si>
  <si>
    <t>Операции по реструктуризации по решению Акционера, за вычетом налогов в размере 49,744,050 тыс. тенге</t>
  </si>
  <si>
    <t>Прочие распределения по решению Акционера</t>
  </si>
  <si>
    <t xml:space="preserve">ОТЧЕТ О ПРИБЫЛЯХ И УБЫТКАХ И ПРОЧЕМ СОВОКУПНОМ ДОХОДЕ </t>
  </si>
  <si>
    <t xml:space="preserve">Чистый убыток от изменения справедливой стоимости финансовых активов по справедливой стоимости через прибыль или убыток </t>
  </si>
  <si>
    <t>Расходы по формированию резервов по ожидаемым убыткам</t>
  </si>
  <si>
    <t>Прочие общехозяйственные и административные расходы</t>
  </si>
  <si>
    <t>Прочий доход</t>
  </si>
  <si>
    <t xml:space="preserve">Инвестиции по амортизированной стоимости </t>
  </si>
  <si>
    <t xml:space="preserve">Вклады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</si>
</sst>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\ _₽_-;\-* #,##0\ _₽_-;_-* &quot;-&quot;??\ _₽_-;_-@_-"/>
    <numFmt numFmtId="167" formatCode="_-* #,##0.00_р_._-;\-* #,##0.00_р_._-;_-* &quot;-&quot;??_р_._-;_-@_-"/>
    <numFmt numFmtId="168" formatCode="_(* #,##0_);_(* \(#,##0\);_(* &quot;-&quot;_);_(@_)"/>
    <numFmt numFmtId="169" formatCode="_-* #,##0.00\ _₽_-;\-* #,##0.00\ _₽_-;_-* &quot;-&quot;??\ _₽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 tint="4.9989318521683403E-2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i/>
      <u/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FF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165" fontId="2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</cellStyleXfs>
  <cellXfs count="102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/>
    <xf numFmtId="14" fontId="4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2" applyFont="1" applyFill="1" applyAlignment="1">
      <alignment horizontal="left" wrapText="1"/>
    </xf>
    <xf numFmtId="164" fontId="3" fillId="0" borderId="0" xfId="0" applyNumberFormat="1" applyFont="1"/>
    <xf numFmtId="0" fontId="6" fillId="0" borderId="0" xfId="0" applyFont="1"/>
    <xf numFmtId="14" fontId="8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2" applyFont="1" applyFill="1" applyBorder="1" applyAlignment="1">
      <alignment wrapText="1"/>
    </xf>
    <xf numFmtId="0" fontId="0" fillId="0" borderId="0" xfId="0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3" fillId="0" borderId="0" xfId="0" applyNumberFormat="1" applyFont="1" applyFill="1"/>
    <xf numFmtId="0" fontId="10" fillId="0" borderId="0" xfId="0" applyFont="1"/>
    <xf numFmtId="0" fontId="11" fillId="0" borderId="0" xfId="0" applyFont="1"/>
    <xf numFmtId="0" fontId="3" fillId="0" borderId="0" xfId="3" applyFont="1" applyFill="1" applyBorder="1" applyAlignment="1">
      <alignment wrapText="1"/>
    </xf>
    <xf numFmtId="0" fontId="4" fillId="0" borderId="0" xfId="3" applyFont="1" applyFill="1" applyBorder="1" applyAlignment="1">
      <alignment wrapText="1"/>
    </xf>
    <xf numFmtId="0" fontId="3" fillId="0" borderId="0" xfId="3" applyFont="1" applyFill="1" applyAlignment="1">
      <alignment vertical="center"/>
    </xf>
    <xf numFmtId="166" fontId="12" fillId="0" borderId="0" xfId="1" applyNumberFormat="1" applyFont="1" applyFill="1" applyAlignment="1">
      <alignment horizontal="right"/>
    </xf>
    <xf numFmtId="0" fontId="13" fillId="0" borderId="0" xfId="0" applyFont="1"/>
    <xf numFmtId="0" fontId="11" fillId="0" borderId="0" xfId="0" applyFont="1" applyFill="1"/>
    <xf numFmtId="0" fontId="15" fillId="0" borderId="0" xfId="4" applyFont="1"/>
    <xf numFmtId="0" fontId="17" fillId="0" borderId="1" xfId="4" applyFont="1" applyFill="1" applyBorder="1" applyAlignment="1">
      <alignment horizontal="center"/>
    </xf>
    <xf numFmtId="0" fontId="17" fillId="0" borderId="0" xfId="4" applyFont="1" applyFill="1" applyBorder="1" applyAlignment="1">
      <alignment horizontal="left" vertical="center"/>
    </xf>
    <xf numFmtId="0" fontId="17" fillId="0" borderId="1" xfId="4" applyFont="1" applyFill="1" applyBorder="1" applyAlignment="1">
      <alignment horizontal="center" vertical="center" wrapText="1"/>
    </xf>
    <xf numFmtId="0" fontId="15" fillId="0" borderId="0" xfId="4" applyFont="1" applyBorder="1"/>
    <xf numFmtId="0" fontId="17" fillId="2" borderId="0" xfId="4" applyFont="1" applyFill="1" applyBorder="1" applyAlignment="1">
      <alignment vertical="center" wrapText="1"/>
    </xf>
    <xf numFmtId="164" fontId="17" fillId="2" borderId="3" xfId="6" applyNumberFormat="1" applyFont="1" applyFill="1" applyBorder="1" applyAlignment="1">
      <alignment vertical="center"/>
    </xf>
    <xf numFmtId="0" fontId="18" fillId="2" borderId="0" xfId="4" applyFont="1" applyFill="1" applyBorder="1" applyAlignment="1">
      <alignment vertical="center" wrapText="1"/>
    </xf>
    <xf numFmtId="164" fontId="18" fillId="2" borderId="0" xfId="6" applyNumberFormat="1" applyFont="1" applyFill="1" applyBorder="1" applyAlignment="1">
      <alignment vertical="center"/>
    </xf>
    <xf numFmtId="164" fontId="17" fillId="2" borderId="3" xfId="4" applyNumberFormat="1" applyFont="1" applyFill="1" applyBorder="1" applyAlignment="1">
      <alignment vertical="center"/>
    </xf>
    <xf numFmtId="0" fontId="15" fillId="2" borderId="0" xfId="4" applyFont="1" applyFill="1" applyBorder="1" applyAlignment="1">
      <alignment vertical="center" wrapText="1"/>
    </xf>
    <xf numFmtId="164" fontId="8" fillId="2" borderId="2" xfId="4" applyNumberFormat="1" applyFont="1" applyFill="1" applyBorder="1" applyAlignment="1">
      <alignment vertical="center"/>
    </xf>
    <xf numFmtId="0" fontId="6" fillId="2" borderId="0" xfId="4" applyFont="1" applyFill="1" applyBorder="1" applyAlignment="1">
      <alignment vertical="center"/>
    </xf>
    <xf numFmtId="168" fontId="6" fillId="2" borderId="0" xfId="4" applyNumberFormat="1" applyFont="1" applyFill="1" applyBorder="1" applyAlignment="1">
      <alignment vertical="center"/>
    </xf>
    <xf numFmtId="0" fontId="17" fillId="2" borderId="1" xfId="4" applyFont="1" applyFill="1" applyBorder="1" applyAlignment="1">
      <alignment horizontal="center" vertical="center" wrapText="1"/>
    </xf>
    <xf numFmtId="164" fontId="17" fillId="2" borderId="4" xfId="6" applyNumberFormat="1" applyFont="1" applyFill="1" applyBorder="1" applyAlignment="1">
      <alignment vertical="center"/>
    </xf>
    <xf numFmtId="164" fontId="17" fillId="2" borderId="0" xfId="6" applyNumberFormat="1" applyFont="1" applyFill="1" applyBorder="1" applyAlignment="1">
      <alignment vertical="center"/>
    </xf>
    <xf numFmtId="168" fontId="8" fillId="2" borderId="2" xfId="4" applyNumberFormat="1" applyFont="1" applyFill="1" applyBorder="1" applyAlignment="1">
      <alignment vertical="center"/>
    </xf>
    <xf numFmtId="164" fontId="3" fillId="2" borderId="0" xfId="5" applyNumberFormat="1" applyFont="1" applyFill="1" applyBorder="1" applyAlignment="1">
      <alignment vertical="center"/>
    </xf>
    <xf numFmtId="164" fontId="4" fillId="2" borderId="3" xfId="5" applyNumberFormat="1" applyFont="1" applyFill="1" applyBorder="1" applyAlignment="1">
      <alignment horizontal="center" vertical="center"/>
    </xf>
    <xf numFmtId="164" fontId="4" fillId="2" borderId="3" xfId="5" applyNumberFormat="1" applyFont="1" applyFill="1" applyBorder="1" applyAlignment="1">
      <alignment vertical="center"/>
    </xf>
    <xf numFmtId="164" fontId="4" fillId="2" borderId="2" xfId="5" applyNumberFormat="1" applyFont="1" applyFill="1" applyBorder="1" applyAlignment="1">
      <alignment vertical="center"/>
    </xf>
    <xf numFmtId="0" fontId="3" fillId="2" borderId="0" xfId="3" applyFont="1" applyFill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vertical="center"/>
    </xf>
    <xf numFmtId="0" fontId="3" fillId="2" borderId="0" xfId="2" applyFont="1" applyFill="1" applyAlignment="1">
      <alignment wrapText="1"/>
    </xf>
    <xf numFmtId="0" fontId="4" fillId="2" borderId="0" xfId="2" applyFont="1" applyFill="1" applyAlignment="1">
      <alignment wrapText="1"/>
    </xf>
    <xf numFmtId="164" fontId="4" fillId="2" borderId="2" xfId="0" applyNumberFormat="1" applyFont="1" applyFill="1" applyBorder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4" fillId="2" borderId="0" xfId="2" applyFont="1" applyFill="1" applyAlignment="1">
      <alignment horizontal="left" wrapText="1"/>
    </xf>
    <xf numFmtId="164" fontId="4" fillId="2" borderId="3" xfId="0" applyNumberFormat="1" applyFont="1" applyFill="1" applyBorder="1" applyAlignment="1">
      <alignment vertical="center"/>
    </xf>
    <xf numFmtId="0" fontId="6" fillId="2" borderId="0" xfId="2" applyFont="1" applyFill="1" applyAlignment="1">
      <alignment wrapText="1"/>
    </xf>
    <xf numFmtId="164" fontId="7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wrapText="1"/>
    </xf>
    <xf numFmtId="164" fontId="15" fillId="0" borderId="0" xfId="4" applyNumberFormat="1" applyFont="1"/>
    <xf numFmtId="0" fontId="14" fillId="2" borderId="0" xfId="4" applyFont="1" applyFill="1" applyBorder="1" applyAlignment="1">
      <alignment wrapText="1"/>
    </xf>
    <xf numFmtId="0" fontId="16" fillId="2" borderId="0" xfId="4" applyFont="1" applyFill="1" applyBorder="1" applyAlignment="1">
      <alignment wrapText="1"/>
    </xf>
    <xf numFmtId="0" fontId="17" fillId="2" borderId="0" xfId="4" applyFont="1" applyFill="1" applyBorder="1" applyAlignment="1">
      <alignment horizontal="left" vertical="center" wrapText="1"/>
    </xf>
    <xf numFmtId="0" fontId="19" fillId="0" borderId="0" xfId="2" applyFont="1" applyFill="1" applyAlignment="1">
      <alignment horizontal="left" vertical="center" wrapText="1"/>
    </xf>
    <xf numFmtId="164" fontId="19" fillId="2" borderId="0" xfId="0" applyNumberFormat="1" applyFont="1" applyFill="1" applyAlignment="1">
      <alignment vertical="center"/>
    </xf>
    <xf numFmtId="0" fontId="4" fillId="0" borderId="0" xfId="0" applyFont="1" applyAlignment="1">
      <alignment wrapText="1"/>
    </xf>
    <xf numFmtId="0" fontId="19" fillId="0" borderId="0" xfId="3" applyFont="1" applyFill="1" applyBorder="1" applyAlignment="1">
      <alignment vertical="center" wrapText="1"/>
    </xf>
    <xf numFmtId="3" fontId="3" fillId="2" borderId="0" xfId="3" applyNumberFormat="1" applyFont="1" applyFill="1" applyAlignment="1">
      <alignment vertical="center"/>
    </xf>
    <xf numFmtId="0" fontId="19" fillId="0" borderId="0" xfId="4" applyFont="1" applyFill="1" applyBorder="1"/>
    <xf numFmtId="0" fontId="9" fillId="0" borderId="0" xfId="0" applyFont="1" applyFill="1" applyAlignment="1">
      <alignment horizontal="right"/>
    </xf>
    <xf numFmtId="0" fontId="9" fillId="0" borderId="0" xfId="0" applyFont="1" applyAlignment="1">
      <alignment horizontal="right"/>
    </xf>
    <xf numFmtId="0" fontId="20" fillId="0" borderId="1" xfId="4" applyFont="1" applyFill="1" applyBorder="1" applyAlignment="1">
      <alignment horizontal="right"/>
    </xf>
    <xf numFmtId="164" fontId="18" fillId="2" borderId="3" xfId="4" applyNumberFormat="1" applyFont="1" applyFill="1" applyBorder="1" applyAlignment="1">
      <alignment vertical="center"/>
    </xf>
    <xf numFmtId="165" fontId="3" fillId="2" borderId="0" xfId="0" applyNumberFormat="1" applyFont="1" applyFill="1" applyAlignment="1">
      <alignment horizontal="center" vertical="center"/>
    </xf>
    <xf numFmtId="164" fontId="3" fillId="2" borderId="0" xfId="5" applyNumberFormat="1" applyFont="1" applyFill="1" applyBorder="1" applyAlignment="1">
      <alignment horizontal="center" vertical="center"/>
    </xf>
    <xf numFmtId="0" fontId="21" fillId="0" borderId="0" xfId="0" applyFont="1" applyFill="1"/>
    <xf numFmtId="164" fontId="3" fillId="0" borderId="0" xfId="0" applyNumberFormat="1" applyFont="1" applyFill="1"/>
    <xf numFmtId="0" fontId="7" fillId="0" borderId="0" xfId="0" applyFont="1"/>
    <xf numFmtId="166" fontId="7" fillId="0" borderId="0" xfId="0" applyNumberFormat="1" applyFont="1" applyFill="1"/>
    <xf numFmtId="164" fontId="4" fillId="2" borderId="0" xfId="5" applyNumberFormat="1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165" fontId="4" fillId="2" borderId="0" xfId="0" applyNumberFormat="1" applyFont="1" applyFill="1" applyAlignment="1">
      <alignment horizontal="center" vertical="center"/>
    </xf>
    <xf numFmtId="165" fontId="3" fillId="2" borderId="0" xfId="0" applyNumberFormat="1" applyFont="1" applyFill="1"/>
    <xf numFmtId="16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/>
    <xf numFmtId="164" fontId="4" fillId="0" borderId="0" xfId="5" applyNumberFormat="1" applyFont="1" applyFill="1" applyBorder="1" applyAlignment="1">
      <alignment vertical="center"/>
    </xf>
    <xf numFmtId="164" fontId="4" fillId="2" borderId="0" xfId="5" applyNumberFormat="1" applyFont="1" applyFill="1" applyBorder="1" applyAlignment="1">
      <alignment vertical="center"/>
    </xf>
    <xf numFmtId="0" fontId="4" fillId="2" borderId="0" xfId="3" applyFont="1" applyFill="1" applyAlignment="1">
      <alignment vertical="center"/>
    </xf>
    <xf numFmtId="3" fontId="4" fillId="2" borderId="0" xfId="3" applyNumberFormat="1" applyFont="1" applyFill="1" applyAlignment="1">
      <alignment vertical="center"/>
    </xf>
    <xf numFmtId="164" fontId="8" fillId="2" borderId="0" xfId="4" applyNumberFormat="1" applyFont="1" applyFill="1" applyBorder="1" applyAlignment="1">
      <alignment vertical="center"/>
    </xf>
    <xf numFmtId="0" fontId="3" fillId="2" borderId="0" xfId="2" applyFont="1" applyFill="1" applyAlignment="1">
      <alignment vertical="top" wrapText="1"/>
    </xf>
    <xf numFmtId="0" fontId="17" fillId="0" borderId="1" xfId="4" applyFont="1" applyFill="1" applyBorder="1" applyAlignment="1">
      <alignment horizontal="center"/>
    </xf>
  </cellXfs>
  <cellStyles count="9">
    <cellStyle name="Обычный" xfId="0" builtinId="0"/>
    <cellStyle name="Обычный 2 2 2" xfId="3" xr:uid="{00000000-0005-0000-0000-000001000000}"/>
    <cellStyle name="Обычный 3" xfId="7" xr:uid="{00000000-0005-0000-0000-000002000000}"/>
    <cellStyle name="Обычный 4" xfId="4" xr:uid="{00000000-0005-0000-0000-000003000000}"/>
    <cellStyle name="Обычный 5" xfId="2" xr:uid="{00000000-0005-0000-0000-000004000000}"/>
    <cellStyle name="Финансовый" xfId="1" builtinId="3"/>
    <cellStyle name="Финансовый 3" xfId="8" xr:uid="{00000000-0005-0000-0000-000006000000}"/>
    <cellStyle name="Финансовый 4" xfId="5" xr:uid="{00000000-0005-0000-0000-000007000000}"/>
    <cellStyle name="Финансовый 6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8"/>
  <sheetViews>
    <sheetView tabSelected="1" zoomScale="142" zoomScaleNormal="142" workbookViewId="0">
      <selection activeCell="A31" sqref="A31:XFD39"/>
    </sheetView>
  </sheetViews>
  <sheetFormatPr defaultColWidth="9.140625" defaultRowHeight="12.75" x14ac:dyDescent="0.2"/>
  <cols>
    <col min="1" max="1" width="2.85546875" style="2" customWidth="1"/>
    <col min="2" max="2" width="55.7109375" style="1" customWidth="1"/>
    <col min="3" max="3" width="2.85546875" style="2" customWidth="1"/>
    <col min="4" max="5" width="15.7109375" style="3" customWidth="1"/>
    <col min="6" max="6" width="14.28515625" style="2" bestFit="1" customWidth="1"/>
    <col min="7" max="16384" width="9.140625" style="2"/>
  </cols>
  <sheetData>
    <row r="1" spans="2:7" x14ac:dyDescent="0.2">
      <c r="E1" s="77" t="s">
        <v>38</v>
      </c>
    </row>
    <row r="2" spans="2:7" s="5" customFormat="1" ht="38.25" x14ac:dyDescent="0.25">
      <c r="B2" s="71" t="s">
        <v>21</v>
      </c>
      <c r="D2" s="4" t="s">
        <v>22</v>
      </c>
      <c r="E2" s="4" t="s">
        <v>42</v>
      </c>
    </row>
    <row r="3" spans="2:7" x14ac:dyDescent="0.2">
      <c r="B3" s="6" t="s">
        <v>0</v>
      </c>
    </row>
    <row r="4" spans="2:7" x14ac:dyDescent="0.2">
      <c r="B4" s="57" t="s">
        <v>1</v>
      </c>
      <c r="C4" s="56"/>
      <c r="D4" s="92">
        <v>482033023</v>
      </c>
      <c r="E4" s="56">
        <v>255657173</v>
      </c>
      <c r="G4" s="7"/>
    </row>
    <row r="5" spans="2:7" ht="25.5" x14ac:dyDescent="0.2">
      <c r="B5" s="57" t="s">
        <v>54</v>
      </c>
      <c r="C5" s="56"/>
      <c r="D5" s="92">
        <v>248914108</v>
      </c>
      <c r="E5" s="56">
        <v>255873010</v>
      </c>
    </row>
    <row r="6" spans="2:7" x14ac:dyDescent="0.2">
      <c r="B6" s="100" t="s">
        <v>94</v>
      </c>
      <c r="C6" s="56"/>
      <c r="D6" s="92">
        <v>1251129675</v>
      </c>
      <c r="E6" s="56">
        <v>1186249813</v>
      </c>
    </row>
    <row r="7" spans="2:7" x14ac:dyDescent="0.2">
      <c r="B7" s="57" t="s">
        <v>95</v>
      </c>
      <c r="C7" s="56"/>
      <c r="D7" s="92">
        <v>441549912</v>
      </c>
      <c r="E7" s="56">
        <v>404682641</v>
      </c>
    </row>
    <row r="8" spans="2:7" x14ac:dyDescent="0.2">
      <c r="B8" s="57" t="s">
        <v>61</v>
      </c>
      <c r="C8" s="56"/>
      <c r="D8" s="92">
        <v>703276161</v>
      </c>
      <c r="E8" s="56">
        <v>539765700</v>
      </c>
    </row>
    <row r="9" spans="2:7" x14ac:dyDescent="0.2">
      <c r="B9" s="57" t="s">
        <v>24</v>
      </c>
      <c r="C9" s="56"/>
      <c r="D9" s="92">
        <v>3487566</v>
      </c>
      <c r="E9" s="56">
        <v>1586276</v>
      </c>
    </row>
    <row r="10" spans="2:7" x14ac:dyDescent="0.2">
      <c r="B10" s="57" t="s">
        <v>53</v>
      </c>
      <c r="C10" s="56"/>
      <c r="D10" s="92">
        <v>218180727</v>
      </c>
      <c r="E10" s="56">
        <v>407531193</v>
      </c>
      <c r="F10" s="7"/>
    </row>
    <row r="11" spans="2:7" x14ac:dyDescent="0.2">
      <c r="B11" s="57" t="s">
        <v>25</v>
      </c>
      <c r="C11" s="56"/>
      <c r="D11" s="92">
        <v>275633</v>
      </c>
      <c r="E11" s="56">
        <v>307695</v>
      </c>
    </row>
    <row r="12" spans="2:7" x14ac:dyDescent="0.2">
      <c r="B12" s="57" t="s">
        <v>26</v>
      </c>
      <c r="C12" s="56"/>
      <c r="D12" s="92">
        <v>337827498</v>
      </c>
      <c r="E12" s="56">
        <v>325340691</v>
      </c>
    </row>
    <row r="13" spans="2:7" x14ac:dyDescent="0.2">
      <c r="B13" s="57" t="s">
        <v>2</v>
      </c>
      <c r="C13" s="56"/>
      <c r="D13" s="92">
        <v>14454</v>
      </c>
      <c r="E13" s="56">
        <v>14772</v>
      </c>
    </row>
    <row r="14" spans="2:7" ht="13.5" thickBot="1" x14ac:dyDescent="0.25">
      <c r="B14" s="58" t="s">
        <v>3</v>
      </c>
      <c r="C14" s="56"/>
      <c r="D14" s="59">
        <f>SUM(D4:D13)</f>
        <v>3686688757</v>
      </c>
      <c r="E14" s="59">
        <f>SUM(E4:E13)</f>
        <v>3377008964</v>
      </c>
    </row>
    <row r="15" spans="2:7" ht="13.5" thickTop="1" x14ac:dyDescent="0.2">
      <c r="B15" s="60"/>
      <c r="C15" s="56"/>
      <c r="D15" s="61"/>
      <c r="E15" s="61"/>
    </row>
    <row r="16" spans="2:7" x14ac:dyDescent="0.2">
      <c r="B16" s="62" t="s">
        <v>4</v>
      </c>
      <c r="C16" s="56"/>
      <c r="D16" s="61"/>
      <c r="E16" s="61"/>
    </row>
    <row r="17" spans="2:6" x14ac:dyDescent="0.2">
      <c r="B17" s="57" t="s">
        <v>5</v>
      </c>
      <c r="C17" s="56"/>
      <c r="D17" s="92">
        <v>959363621</v>
      </c>
      <c r="E17" s="56">
        <v>728478225</v>
      </c>
    </row>
    <row r="18" spans="2:6" x14ac:dyDescent="0.2">
      <c r="B18" s="57" t="s">
        <v>27</v>
      </c>
      <c r="C18" s="56"/>
      <c r="D18" s="92">
        <f>4650+43728+188278+24125+12724</f>
        <v>273505</v>
      </c>
      <c r="E18" s="56">
        <f>1760+25308+285922+166</f>
        <v>313156</v>
      </c>
    </row>
    <row r="19" spans="2:6" x14ac:dyDescent="0.2">
      <c r="B19" s="58" t="s">
        <v>6</v>
      </c>
      <c r="C19" s="56"/>
      <c r="D19" s="63">
        <f>SUM(D17:D18)</f>
        <v>959637126</v>
      </c>
      <c r="E19" s="63">
        <f>SUM(E17:E18)</f>
        <v>728791381</v>
      </c>
    </row>
    <row r="20" spans="2:6" x14ac:dyDescent="0.2">
      <c r="B20" s="60"/>
      <c r="C20" s="56"/>
      <c r="D20" s="93"/>
      <c r="E20" s="61"/>
    </row>
    <row r="21" spans="2:6" x14ac:dyDescent="0.2">
      <c r="B21" s="57" t="s">
        <v>7</v>
      </c>
      <c r="C21" s="56"/>
      <c r="D21" s="92">
        <v>4795733142</v>
      </c>
      <c r="E21" s="56">
        <v>4675733142</v>
      </c>
      <c r="F21" s="7"/>
    </row>
    <row r="22" spans="2:6" x14ac:dyDescent="0.2">
      <c r="B22" s="57" t="s">
        <v>8</v>
      </c>
      <c r="C22" s="56"/>
      <c r="D22" s="92">
        <v>158</v>
      </c>
      <c r="E22" s="56">
        <v>158</v>
      </c>
      <c r="F22" s="7"/>
    </row>
    <row r="23" spans="2:6" x14ac:dyDescent="0.2">
      <c r="B23" s="57" t="s">
        <v>43</v>
      </c>
      <c r="C23" s="56"/>
      <c r="D23" s="92">
        <f>-2059907958+66453124-75226835</f>
        <v>-2068681669</v>
      </c>
      <c r="E23" s="56">
        <f>-1044384125-31620244+32392241-983903589</f>
        <v>-2027515717</v>
      </c>
      <c r="F23" s="7"/>
    </row>
    <row r="24" spans="2:6" x14ac:dyDescent="0.2">
      <c r="B24" s="58" t="s">
        <v>9</v>
      </c>
      <c r="C24" s="56"/>
      <c r="D24" s="63">
        <f>SUM(D21:D23)</f>
        <v>2727051631</v>
      </c>
      <c r="E24" s="63">
        <f>SUM(E21:E23)</f>
        <v>2648217583</v>
      </c>
    </row>
    <row r="25" spans="2:6" ht="13.5" thickBot="1" x14ac:dyDescent="0.25">
      <c r="B25" s="58" t="s">
        <v>10</v>
      </c>
      <c r="C25" s="56"/>
      <c r="D25" s="59">
        <f>D19+D24</f>
        <v>3686688757</v>
      </c>
      <c r="E25" s="59">
        <f>E19+E24</f>
        <v>3377008964</v>
      </c>
    </row>
    <row r="26" spans="2:6" s="8" customFormat="1" ht="13.5" thickTop="1" x14ac:dyDescent="0.2">
      <c r="B26" s="64"/>
      <c r="C26" s="65"/>
      <c r="D26" s="72">
        <f>D25-D14</f>
        <v>0</v>
      </c>
      <c r="E26" s="72">
        <f>E25-E14</f>
        <v>0</v>
      </c>
    </row>
    <row r="27" spans="2:6" x14ac:dyDescent="0.2">
      <c r="B27" s="66" t="s">
        <v>13</v>
      </c>
      <c r="C27" s="60"/>
      <c r="D27" s="94">
        <f>(D25-146267-D19)/493697218*1000</f>
        <v>5523.4367636238121</v>
      </c>
      <c r="E27" s="91">
        <v>-5497.35</v>
      </c>
    </row>
    <row r="28" spans="2:6" x14ac:dyDescent="0.2">
      <c r="D28" s="18"/>
      <c r="E28" s="18"/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5"/>
  <sheetViews>
    <sheetView zoomScale="130" zoomScaleNormal="130" workbookViewId="0">
      <selection activeCell="A26" sqref="A26:XFD33"/>
    </sheetView>
  </sheetViews>
  <sheetFormatPr defaultColWidth="9.140625" defaultRowHeight="12.75" x14ac:dyDescent="0.2"/>
  <cols>
    <col min="1" max="1" width="9.140625" style="2"/>
    <col min="2" max="2" width="47.28515625" style="1" customWidth="1"/>
    <col min="3" max="3" width="1.85546875" style="2" customWidth="1"/>
    <col min="4" max="5" width="15.7109375" style="3" customWidth="1"/>
    <col min="6" max="6" width="3.28515625" style="2" customWidth="1"/>
    <col min="7" max="16384" width="9.140625" style="2"/>
  </cols>
  <sheetData>
    <row r="2" spans="1:6" ht="15" x14ac:dyDescent="0.25">
      <c r="D2"/>
      <c r="E2" s="78" t="s">
        <v>38</v>
      </c>
    </row>
    <row r="3" spans="1:6" s="5" customFormat="1" ht="48" customHeight="1" x14ac:dyDescent="0.25">
      <c r="B3" s="71" t="s">
        <v>89</v>
      </c>
      <c r="D3" s="9" t="s">
        <v>28</v>
      </c>
      <c r="E3" s="9" t="s">
        <v>29</v>
      </c>
    </row>
    <row r="4" spans="1:6" x14ac:dyDescent="0.2">
      <c r="B4" s="2"/>
    </row>
    <row r="5" spans="1:6" ht="25.5" x14ac:dyDescent="0.2">
      <c r="A5" s="3"/>
      <c r="B5" s="10" t="s">
        <v>14</v>
      </c>
      <c r="C5" s="11"/>
      <c r="D5" s="52">
        <f>28122401+76835130+16229101-42326</f>
        <v>121144306</v>
      </c>
      <c r="E5" s="50">
        <v>93594066</v>
      </c>
      <c r="F5" s="11"/>
    </row>
    <row r="6" spans="1:6" x14ac:dyDescent="0.2">
      <c r="A6" s="3"/>
      <c r="B6" s="10" t="s">
        <v>30</v>
      </c>
      <c r="C6" s="11"/>
      <c r="D6" s="52">
        <v>10141688</v>
      </c>
      <c r="E6" s="50">
        <v>8178924</v>
      </c>
      <c r="F6" s="11"/>
    </row>
    <row r="7" spans="1:6" x14ac:dyDescent="0.2">
      <c r="A7" s="3"/>
      <c r="B7" s="10" t="s">
        <v>11</v>
      </c>
      <c r="C7" s="11"/>
      <c r="D7" s="52">
        <v>-46055198</v>
      </c>
      <c r="E7" s="50">
        <v>-11893414</v>
      </c>
      <c r="F7" s="11"/>
    </row>
    <row r="8" spans="1:6" x14ac:dyDescent="0.2">
      <c r="A8" s="3"/>
      <c r="B8" s="12" t="s">
        <v>31</v>
      </c>
      <c r="C8" s="11"/>
      <c r="D8" s="52">
        <f>SUM(D5:D7)</f>
        <v>85230796</v>
      </c>
      <c r="E8" s="52">
        <f>SUM(E5:E7)</f>
        <v>89879576</v>
      </c>
      <c r="F8" s="11"/>
    </row>
    <row r="9" spans="1:6" ht="25.5" x14ac:dyDescent="0.2">
      <c r="A9" s="3"/>
      <c r="B9" s="10" t="s">
        <v>91</v>
      </c>
      <c r="C9" s="11"/>
      <c r="D9" s="52">
        <f>40479661-40674952</f>
        <v>-195291</v>
      </c>
      <c r="E9" s="50">
        <v>-71786883</v>
      </c>
      <c r="F9" s="11"/>
    </row>
    <row r="10" spans="1:6" ht="38.25" x14ac:dyDescent="0.2">
      <c r="A10" s="3"/>
      <c r="B10" s="10" t="s">
        <v>90</v>
      </c>
      <c r="C10" s="11"/>
      <c r="D10" s="52">
        <f>-10594818-1578083</f>
        <v>-12172901</v>
      </c>
      <c r="E10" s="50">
        <v>-111170035</v>
      </c>
      <c r="F10" s="11"/>
    </row>
    <row r="11" spans="1:6" x14ac:dyDescent="0.2">
      <c r="A11" s="3"/>
      <c r="B11" s="10" t="s">
        <v>48</v>
      </c>
      <c r="C11" s="11"/>
      <c r="D11" s="52">
        <v>-613493</v>
      </c>
      <c r="E11" s="50">
        <v>-569651</v>
      </c>
      <c r="F11" s="11"/>
    </row>
    <row r="12" spans="1:6" ht="12.75" customHeight="1" x14ac:dyDescent="0.2">
      <c r="A12" s="3"/>
      <c r="B12" s="10" t="s">
        <v>92</v>
      </c>
      <c r="C12" s="11"/>
      <c r="D12" s="52">
        <v>-232551</v>
      </c>
      <c r="E12" s="50">
        <f>-974325+569651</f>
        <v>-404674</v>
      </c>
      <c r="F12" s="11"/>
    </row>
    <row r="13" spans="1:6" x14ac:dyDescent="0.2">
      <c r="A13" s="3"/>
      <c r="B13" s="10" t="s">
        <v>93</v>
      </c>
      <c r="C13" s="11"/>
      <c r="D13" s="52">
        <v>574299</v>
      </c>
      <c r="E13" s="50">
        <v>2606</v>
      </c>
      <c r="F13" s="11"/>
    </row>
    <row r="14" spans="1:6" x14ac:dyDescent="0.2">
      <c r="A14" s="3"/>
      <c r="B14" s="12" t="s">
        <v>20</v>
      </c>
      <c r="C14" s="11"/>
      <c r="D14" s="51">
        <f>SUM(D8:D13)</f>
        <v>72590859</v>
      </c>
      <c r="E14" s="51">
        <f>SUM(E8:E13)</f>
        <v>-94049061</v>
      </c>
      <c r="F14" s="11"/>
    </row>
    <row r="15" spans="1:6" x14ac:dyDescent="0.2">
      <c r="A15" s="3"/>
      <c r="B15" s="10" t="s">
        <v>81</v>
      </c>
      <c r="C15" s="11"/>
      <c r="D15" s="52">
        <v>-6137735</v>
      </c>
      <c r="E15" s="50">
        <v>18937776</v>
      </c>
      <c r="F15" s="11"/>
    </row>
    <row r="16" spans="1:6" x14ac:dyDescent="0.2">
      <c r="A16" s="3"/>
      <c r="B16" s="12" t="s">
        <v>80</v>
      </c>
      <c r="C16" s="11"/>
      <c r="D16" s="51">
        <f>D14+D15</f>
        <v>66453124</v>
      </c>
      <c r="E16" s="51">
        <f>E14+E15</f>
        <v>-75111285</v>
      </c>
      <c r="F16" s="11"/>
    </row>
    <row r="17" spans="1:6" x14ac:dyDescent="0.2">
      <c r="A17" s="3"/>
      <c r="B17" s="12" t="s">
        <v>55</v>
      </c>
      <c r="C17" s="11"/>
      <c r="D17" s="89"/>
      <c r="E17" s="53"/>
      <c r="F17" s="11"/>
    </row>
    <row r="18" spans="1:6" x14ac:dyDescent="0.2">
      <c r="A18" s="3"/>
      <c r="B18" s="10" t="s">
        <v>32</v>
      </c>
      <c r="C18" s="11"/>
      <c r="D18" s="52">
        <v>0</v>
      </c>
      <c r="E18" s="50">
        <v>0</v>
      </c>
      <c r="F18" s="11"/>
    </row>
    <row r="19" spans="1:6" ht="15.75" thickBot="1" x14ac:dyDescent="0.25">
      <c r="A19" s="3"/>
      <c r="B19" s="12" t="s">
        <v>82</v>
      </c>
      <c r="C19" s="13"/>
      <c r="D19" s="54">
        <f>D16</f>
        <v>66453124</v>
      </c>
      <c r="E19" s="54">
        <f>E16</f>
        <v>-75111285</v>
      </c>
      <c r="F19" s="13"/>
    </row>
    <row r="20" spans="1:6" ht="15.75" thickTop="1" x14ac:dyDescent="0.2">
      <c r="A20" s="3"/>
      <c r="B20" s="12"/>
      <c r="C20" s="13"/>
      <c r="D20" s="55"/>
      <c r="E20" s="55"/>
      <c r="F20" s="13"/>
    </row>
    <row r="21" spans="1:6" x14ac:dyDescent="0.2">
      <c r="B21" s="10" t="s">
        <v>33</v>
      </c>
      <c r="C21" s="5"/>
      <c r="D21" s="90">
        <f>D19/487199980*1000</f>
        <v>136.39804336609373</v>
      </c>
      <c r="E21" s="81">
        <f>E19/332589824*1000</f>
        <v>-225.83759207257046</v>
      </c>
      <c r="F21" s="5"/>
    </row>
    <row r="22" spans="1:6" x14ac:dyDescent="0.2">
      <c r="B22" s="10"/>
      <c r="C22" s="5"/>
      <c r="D22" s="11"/>
      <c r="E22" s="11"/>
      <c r="F22" s="5"/>
    </row>
    <row r="23" spans="1:6" x14ac:dyDescent="0.2">
      <c r="B23" s="10"/>
      <c r="C23" s="5"/>
      <c r="D23" s="11"/>
      <c r="E23" s="11"/>
      <c r="F23" s="5"/>
    </row>
    <row r="24" spans="1:6" x14ac:dyDescent="0.2">
      <c r="C24" s="16"/>
      <c r="D24" s="14"/>
      <c r="E24" s="15"/>
      <c r="F24" s="16"/>
    </row>
    <row r="25" spans="1:6" x14ac:dyDescent="0.2">
      <c r="C25" s="17"/>
      <c r="D25" s="14"/>
      <c r="E25" s="15"/>
      <c r="F25" s="17"/>
    </row>
  </sheetData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8"/>
  <sheetViews>
    <sheetView topLeftCell="A25" zoomScale="112" zoomScaleNormal="112" workbookViewId="0">
      <selection activeCell="A39" sqref="A39:XFD46"/>
    </sheetView>
  </sheetViews>
  <sheetFormatPr defaultColWidth="9.140625" defaultRowHeight="15" x14ac:dyDescent="0.25"/>
  <cols>
    <col min="1" max="1" width="6.5703125" style="20" customWidth="1"/>
    <col min="2" max="2" width="68.28515625" style="20" customWidth="1"/>
    <col min="3" max="4" width="18.5703125" style="26" customWidth="1"/>
    <col min="5" max="16384" width="9.140625" style="20"/>
  </cols>
  <sheetData>
    <row r="1" spans="1:4" x14ac:dyDescent="0.25">
      <c r="A1" s="19"/>
    </row>
    <row r="3" spans="1:4" x14ac:dyDescent="0.25">
      <c r="B3" s="2"/>
      <c r="C3" s="83"/>
      <c r="D3" s="77" t="s">
        <v>38</v>
      </c>
    </row>
    <row r="4" spans="1:4" ht="45" customHeight="1" x14ac:dyDescent="0.25">
      <c r="B4" s="74" t="s">
        <v>34</v>
      </c>
      <c r="C4" s="9" t="s">
        <v>22</v>
      </c>
      <c r="D4" s="9" t="s">
        <v>23</v>
      </c>
    </row>
    <row r="5" spans="1:4" ht="32.25" customHeight="1" x14ac:dyDescent="0.25">
      <c r="B5" s="22" t="s">
        <v>15</v>
      </c>
      <c r="C5" s="23"/>
      <c r="D5" s="23"/>
    </row>
    <row r="6" spans="1:4" x14ac:dyDescent="0.25">
      <c r="B6" s="21" t="s">
        <v>79</v>
      </c>
      <c r="C6" s="95">
        <v>29623913</v>
      </c>
      <c r="D6" s="45">
        <v>14058843</v>
      </c>
    </row>
    <row r="7" spans="1:4" x14ac:dyDescent="0.25">
      <c r="B7" s="21" t="s">
        <v>56</v>
      </c>
      <c r="C7" s="95">
        <v>-528688</v>
      </c>
      <c r="D7" s="45">
        <f>-506596+37192</f>
        <v>-469404</v>
      </c>
    </row>
    <row r="8" spans="1:4" ht="26.25" x14ac:dyDescent="0.25">
      <c r="B8" s="21" t="s">
        <v>57</v>
      </c>
      <c r="C8" s="95">
        <v>0</v>
      </c>
      <c r="D8" s="45">
        <v>-1474</v>
      </c>
    </row>
    <row r="9" spans="1:4" x14ac:dyDescent="0.25">
      <c r="B9" s="1" t="s">
        <v>58</v>
      </c>
      <c r="C9" s="95">
        <v>-462735</v>
      </c>
      <c r="D9" s="45">
        <v>-242254</v>
      </c>
    </row>
    <row r="10" spans="1:4" s="19" customFormat="1" ht="25.5" x14ac:dyDescent="0.2">
      <c r="B10" s="73" t="s">
        <v>59</v>
      </c>
      <c r="C10" s="46">
        <f>SUM(C6:C9)</f>
        <v>28632490</v>
      </c>
      <c r="D10" s="46">
        <f>SUM(D6:D9)</f>
        <v>13345711</v>
      </c>
    </row>
    <row r="11" spans="1:4" x14ac:dyDescent="0.25">
      <c r="B11" s="73" t="s">
        <v>60</v>
      </c>
      <c r="C11" s="87"/>
      <c r="D11" s="82"/>
    </row>
    <row r="12" spans="1:4" x14ac:dyDescent="0.25">
      <c r="B12" s="21" t="s">
        <v>61</v>
      </c>
      <c r="C12" s="95">
        <v>-253032339</v>
      </c>
      <c r="D12" s="45">
        <v>-86659069</v>
      </c>
    </row>
    <row r="13" spans="1:4" x14ac:dyDescent="0.25">
      <c r="B13" s="21" t="s">
        <v>53</v>
      </c>
      <c r="C13" s="96">
        <v>189350564</v>
      </c>
      <c r="D13" s="45">
        <v>-273323455</v>
      </c>
    </row>
    <row r="14" spans="1:4" x14ac:dyDescent="0.25">
      <c r="B14" s="21" t="s">
        <v>2</v>
      </c>
      <c r="C14" s="96">
        <v>-100116462</v>
      </c>
      <c r="D14" s="45">
        <v>-573824</v>
      </c>
    </row>
    <row r="15" spans="1:4" ht="26.25" x14ac:dyDescent="0.25">
      <c r="B15" s="22" t="s">
        <v>83</v>
      </c>
      <c r="C15" s="46">
        <f>SUM(C10:C14)</f>
        <v>-135165747</v>
      </c>
      <c r="D15" s="46">
        <f>SUM(D10:D14)</f>
        <v>-347210637</v>
      </c>
    </row>
    <row r="16" spans="1:4" x14ac:dyDescent="0.25">
      <c r="B16" s="21" t="s">
        <v>62</v>
      </c>
      <c r="C16" s="46">
        <v>0</v>
      </c>
      <c r="D16" s="46">
        <v>0</v>
      </c>
    </row>
    <row r="17" spans="2:4" ht="26.25" x14ac:dyDescent="0.25">
      <c r="B17" s="22" t="s">
        <v>84</v>
      </c>
      <c r="C17" s="46">
        <f>C15+C16</f>
        <v>-135165747</v>
      </c>
      <c r="D17" s="46">
        <f>D15+D16</f>
        <v>-347210637</v>
      </c>
    </row>
    <row r="18" spans="2:4" ht="33.75" customHeight="1" x14ac:dyDescent="0.25">
      <c r="B18" s="22" t="s">
        <v>16</v>
      </c>
      <c r="C18" s="46"/>
      <c r="D18" s="46"/>
    </row>
    <row r="19" spans="2:4" ht="26.25" x14ac:dyDescent="0.25">
      <c r="B19" s="21" t="s">
        <v>63</v>
      </c>
      <c r="C19" s="87">
        <v>0</v>
      </c>
      <c r="D19" s="82">
        <v>120</v>
      </c>
    </row>
    <row r="20" spans="2:4" x14ac:dyDescent="0.25">
      <c r="B20" s="21" t="s">
        <v>49</v>
      </c>
      <c r="C20" s="87">
        <v>-123336373</v>
      </c>
      <c r="D20" s="82">
        <v>-392172400</v>
      </c>
    </row>
    <row r="21" spans="2:4" ht="26.25" x14ac:dyDescent="0.25">
      <c r="B21" s="21" t="s">
        <v>50</v>
      </c>
      <c r="C21" s="87">
        <v>-2135707</v>
      </c>
      <c r="D21" s="82">
        <v>-46829031</v>
      </c>
    </row>
    <row r="22" spans="2:4" x14ac:dyDescent="0.25">
      <c r="B22" s="21" t="s">
        <v>51</v>
      </c>
      <c r="C22" s="96">
        <v>206585520</v>
      </c>
      <c r="D22" s="45">
        <v>-354845059</v>
      </c>
    </row>
    <row r="23" spans="2:4" x14ac:dyDescent="0.25">
      <c r="B23" s="21" t="s">
        <v>64</v>
      </c>
      <c r="C23" s="96">
        <v>8000976</v>
      </c>
      <c r="D23" s="45">
        <v>33502</v>
      </c>
    </row>
    <row r="24" spans="2:4" x14ac:dyDescent="0.25">
      <c r="B24" s="21" t="s">
        <v>52</v>
      </c>
      <c r="C24" s="96">
        <v>-10775</v>
      </c>
      <c r="D24" s="45">
        <v>0</v>
      </c>
    </row>
    <row r="25" spans="2:4" x14ac:dyDescent="0.25">
      <c r="B25" s="22" t="s">
        <v>65</v>
      </c>
      <c r="C25" s="47">
        <f>SUM(C19:C24)</f>
        <v>89103641</v>
      </c>
      <c r="D25" s="47">
        <f>SUM(D19:D24)</f>
        <v>-793812868</v>
      </c>
    </row>
    <row r="26" spans="2:4" ht="32.25" customHeight="1" x14ac:dyDescent="0.25">
      <c r="B26" s="22" t="s">
        <v>17</v>
      </c>
      <c r="C26" s="97"/>
      <c r="D26" s="49"/>
    </row>
    <row r="27" spans="2:4" x14ac:dyDescent="0.25">
      <c r="B27" s="21" t="s">
        <v>66</v>
      </c>
      <c r="C27" s="98">
        <v>120000000</v>
      </c>
      <c r="D27" s="75">
        <v>1069358260</v>
      </c>
    </row>
    <row r="28" spans="2:4" x14ac:dyDescent="0.25">
      <c r="B28" s="21" t="s">
        <v>67</v>
      </c>
      <c r="C28" s="98">
        <f>197819664-239467</f>
        <v>197580197</v>
      </c>
      <c r="D28" s="75">
        <f>107329809-1</f>
        <v>107329808</v>
      </c>
    </row>
    <row r="29" spans="2:4" x14ac:dyDescent="0.25">
      <c r="B29" s="21" t="s">
        <v>68</v>
      </c>
      <c r="C29" s="87">
        <v>-12750000</v>
      </c>
      <c r="D29" s="82">
        <v>-108500000</v>
      </c>
    </row>
    <row r="30" spans="2:4" x14ac:dyDescent="0.25">
      <c r="B30" s="21" t="s">
        <v>69</v>
      </c>
      <c r="C30" s="87">
        <v>-32392241</v>
      </c>
      <c r="D30" s="82">
        <v>-27735141</v>
      </c>
    </row>
    <row r="31" spans="2:4" x14ac:dyDescent="0.25">
      <c r="B31" s="22" t="s">
        <v>70</v>
      </c>
      <c r="C31" s="47">
        <f>SUM(C27:C30)</f>
        <v>272437956</v>
      </c>
      <c r="D31" s="47">
        <f>SUM(D27:D30)</f>
        <v>1040452927</v>
      </c>
    </row>
    <row r="32" spans="2:4" ht="26.25" x14ac:dyDescent="0.25">
      <c r="B32" s="21" t="s">
        <v>71</v>
      </c>
      <c r="C32" s="47">
        <v>0</v>
      </c>
      <c r="D32" s="47">
        <v>0</v>
      </c>
    </row>
    <row r="33" spans="2:4" x14ac:dyDescent="0.25">
      <c r="B33" s="22" t="s">
        <v>72</v>
      </c>
      <c r="C33" s="47">
        <f>C15+C25+C31</f>
        <v>226375850</v>
      </c>
      <c r="D33" s="47">
        <f>D15+D25+D31</f>
        <v>-100570578</v>
      </c>
    </row>
    <row r="34" spans="2:4" x14ac:dyDescent="0.25">
      <c r="B34" s="21" t="s">
        <v>73</v>
      </c>
      <c r="C34" s="96">
        <v>255657173</v>
      </c>
      <c r="D34" s="45">
        <v>278564324</v>
      </c>
    </row>
    <row r="35" spans="2:4" ht="15.75" thickBot="1" x14ac:dyDescent="0.3">
      <c r="B35" s="22" t="s">
        <v>35</v>
      </c>
      <c r="C35" s="48">
        <f>C33+C34</f>
        <v>482033023</v>
      </c>
      <c r="D35" s="48">
        <f>D33+D34</f>
        <v>177993746</v>
      </c>
    </row>
    <row r="36" spans="2:4" ht="15.75" thickTop="1" x14ac:dyDescent="0.25">
      <c r="B36" s="21"/>
      <c r="C36" s="24"/>
      <c r="D36" s="24"/>
    </row>
    <row r="37" spans="2:4" x14ac:dyDescent="0.25">
      <c r="B37" s="2"/>
      <c r="C37" s="84"/>
      <c r="D37" s="84"/>
    </row>
    <row r="38" spans="2:4" s="25" customFormat="1" x14ac:dyDescent="0.25">
      <c r="B38" s="85"/>
      <c r="C38" s="86"/>
      <c r="D38" s="86"/>
    </row>
  </sheetData>
  <pageMargins left="0.51181102362204722" right="0.51181102362204722" top="0.55118110236220474" bottom="0.55118110236220474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6"/>
  <sheetViews>
    <sheetView topLeftCell="A31" zoomScale="118" zoomScaleNormal="118" workbookViewId="0">
      <selection activeCell="A40" sqref="A40:XFD47"/>
    </sheetView>
  </sheetViews>
  <sheetFormatPr defaultColWidth="9.140625" defaultRowHeight="12.75" x14ac:dyDescent="0.2"/>
  <cols>
    <col min="1" max="1" width="49.28515625" style="27" customWidth="1"/>
    <col min="2" max="2" width="15.7109375" style="31" customWidth="1"/>
    <col min="3" max="3" width="1.5703125" style="31" customWidth="1"/>
    <col min="4" max="4" width="12.7109375" style="27" customWidth="1"/>
    <col min="5" max="5" width="1.5703125" style="27" customWidth="1"/>
    <col min="6" max="6" width="18.140625" style="27" customWidth="1"/>
    <col min="7" max="7" width="1.5703125" style="27" customWidth="1"/>
    <col min="8" max="8" width="17.140625" style="27" customWidth="1"/>
    <col min="9" max="16384" width="9.140625" style="27"/>
  </cols>
  <sheetData>
    <row r="1" spans="1:10" customFormat="1" ht="15" x14ac:dyDescent="0.25"/>
    <row r="2" spans="1:10" ht="13.5" x14ac:dyDescent="0.25">
      <c r="A2" s="76"/>
      <c r="B2" s="101"/>
      <c r="C2" s="101"/>
      <c r="D2" s="28"/>
      <c r="E2" s="28"/>
      <c r="F2" s="28"/>
      <c r="G2" s="28"/>
      <c r="H2" s="79" t="s">
        <v>38</v>
      </c>
    </row>
    <row r="3" spans="1:10" ht="55.5" customHeight="1" x14ac:dyDescent="0.2">
      <c r="A3" s="29" t="s">
        <v>37</v>
      </c>
      <c r="B3" s="30" t="s">
        <v>40</v>
      </c>
      <c r="C3" s="30"/>
      <c r="D3" s="30" t="s">
        <v>8</v>
      </c>
      <c r="E3" s="30"/>
      <c r="F3" s="30" t="s">
        <v>43</v>
      </c>
      <c r="G3" s="30"/>
      <c r="H3" s="30" t="s">
        <v>44</v>
      </c>
    </row>
    <row r="4" spans="1:10" ht="17.25" customHeight="1" x14ac:dyDescent="0.2">
      <c r="A4" s="32" t="s">
        <v>46</v>
      </c>
      <c r="B4" s="33">
        <v>2553115990</v>
      </c>
      <c r="C4" s="33"/>
      <c r="D4" s="33">
        <v>158</v>
      </c>
      <c r="E4" s="33"/>
      <c r="F4" s="33">
        <v>-1076004369</v>
      </c>
      <c r="G4" s="33"/>
      <c r="H4" s="33">
        <f>B4+D4+F4</f>
        <v>1477111779</v>
      </c>
    </row>
    <row r="5" spans="1:10" ht="17.25" customHeight="1" x14ac:dyDescent="0.2">
      <c r="A5" s="34" t="s">
        <v>74</v>
      </c>
      <c r="B5" s="35">
        <v>1283617152</v>
      </c>
      <c r="C5" s="43"/>
      <c r="D5" s="43"/>
      <c r="E5" s="43"/>
      <c r="F5" s="35">
        <v>0</v>
      </c>
      <c r="G5" s="43"/>
      <c r="H5" s="43">
        <f>B5</f>
        <v>1283617152</v>
      </c>
    </row>
    <row r="6" spans="1:10" ht="38.25" x14ac:dyDescent="0.2">
      <c r="A6" s="34" t="s">
        <v>77</v>
      </c>
      <c r="B6" s="35"/>
      <c r="C6" s="43"/>
      <c r="D6" s="43"/>
      <c r="E6" s="43"/>
      <c r="F6" s="35">
        <v>-35165994</v>
      </c>
      <c r="G6" s="43"/>
      <c r="H6" s="43">
        <f>F6</f>
        <v>-35165994</v>
      </c>
    </row>
    <row r="7" spans="1:10" ht="63.75" x14ac:dyDescent="0.2">
      <c r="A7" s="34" t="s">
        <v>78</v>
      </c>
      <c r="B7" s="35"/>
      <c r="C7" s="43"/>
      <c r="D7" s="43"/>
      <c r="E7" s="43"/>
      <c r="F7" s="35">
        <v>-137707560</v>
      </c>
      <c r="G7" s="43"/>
      <c r="H7" s="43">
        <f>F7</f>
        <v>-137707560</v>
      </c>
    </row>
    <row r="8" spans="1:10" ht="17.25" customHeight="1" x14ac:dyDescent="0.2">
      <c r="A8" s="34" t="s">
        <v>36</v>
      </c>
      <c r="B8" s="35"/>
      <c r="C8" s="43"/>
      <c r="D8" s="43"/>
      <c r="E8" s="43"/>
      <c r="F8" s="35">
        <v>-27735141</v>
      </c>
      <c r="G8" s="43"/>
      <c r="H8" s="43">
        <f>F8</f>
        <v>-27735141</v>
      </c>
    </row>
    <row r="9" spans="1:10" x14ac:dyDescent="0.2">
      <c r="A9" s="32" t="s">
        <v>18</v>
      </c>
      <c r="B9" s="36">
        <f>B5</f>
        <v>1283617152</v>
      </c>
      <c r="C9" s="36"/>
      <c r="D9" s="36">
        <v>0</v>
      </c>
      <c r="E9" s="36"/>
      <c r="F9" s="36">
        <f>F5+F6+F8+F7</f>
        <v>-200608695</v>
      </c>
      <c r="G9" s="36"/>
      <c r="H9" s="36">
        <f>H5+H6+H8+H7</f>
        <v>1083008457</v>
      </c>
    </row>
    <row r="10" spans="1:10" x14ac:dyDescent="0.2">
      <c r="A10" s="34" t="s">
        <v>45</v>
      </c>
      <c r="B10" s="36">
        <v>0</v>
      </c>
      <c r="C10" s="36"/>
      <c r="D10" s="36">
        <v>0</v>
      </c>
      <c r="E10" s="36"/>
      <c r="F10" s="80">
        <v>-75111285</v>
      </c>
      <c r="G10" s="36"/>
      <c r="H10" s="36">
        <f>F10</f>
        <v>-75111285</v>
      </c>
    </row>
    <row r="11" spans="1:10" ht="13.5" thickBot="1" x14ac:dyDescent="0.25">
      <c r="A11" s="32" t="s">
        <v>39</v>
      </c>
      <c r="B11" s="38">
        <f>B4+B9</f>
        <v>3836733142</v>
      </c>
      <c r="C11" s="38"/>
      <c r="D11" s="38">
        <f>D4+D9</f>
        <v>158</v>
      </c>
      <c r="E11" s="38"/>
      <c r="F11" s="38">
        <f>F4+F9+F10</f>
        <v>-1351724349</v>
      </c>
      <c r="G11" s="38"/>
      <c r="H11" s="38">
        <f>H4+H9+H10</f>
        <v>2485008951</v>
      </c>
    </row>
    <row r="12" spans="1:10" ht="13.5" thickTop="1" x14ac:dyDescent="0.2">
      <c r="A12" s="32"/>
      <c r="B12" s="99"/>
      <c r="C12" s="99"/>
      <c r="D12" s="99"/>
      <c r="E12" s="99"/>
      <c r="F12" s="99"/>
      <c r="G12" s="99"/>
      <c r="H12" s="99"/>
    </row>
    <row r="13" spans="1:10" ht="13.5" x14ac:dyDescent="0.25">
      <c r="A13" s="68"/>
      <c r="B13" s="39"/>
      <c r="C13" s="39"/>
      <c r="D13" s="40"/>
      <c r="E13" s="40"/>
      <c r="F13" s="40"/>
      <c r="G13" s="40"/>
      <c r="H13" s="40"/>
    </row>
    <row r="14" spans="1:10" ht="65.25" customHeight="1" x14ac:dyDescent="0.2">
      <c r="A14" s="70" t="s">
        <v>37</v>
      </c>
      <c r="B14" s="41" t="s">
        <v>7</v>
      </c>
      <c r="C14" s="41"/>
      <c r="D14" s="41" t="s">
        <v>8</v>
      </c>
      <c r="E14" s="41"/>
      <c r="F14" s="41" t="s">
        <v>19</v>
      </c>
      <c r="G14" s="41"/>
      <c r="H14" s="41" t="s">
        <v>12</v>
      </c>
    </row>
    <row r="15" spans="1:10" x14ac:dyDescent="0.2">
      <c r="A15" s="32" t="s">
        <v>39</v>
      </c>
      <c r="B15" s="42">
        <v>3836733142</v>
      </c>
      <c r="C15" s="42"/>
      <c r="D15" s="42">
        <v>158</v>
      </c>
      <c r="E15" s="42"/>
      <c r="F15" s="42">
        <v>-1351724349</v>
      </c>
      <c r="G15" s="42"/>
      <c r="H15" s="42">
        <f>B15+D15+F15</f>
        <v>2485008951</v>
      </c>
      <c r="J15" s="67"/>
    </row>
    <row r="16" spans="1:10" x14ac:dyDescent="0.2">
      <c r="A16" s="34" t="s">
        <v>74</v>
      </c>
      <c r="B16" s="35">
        <v>839000000</v>
      </c>
      <c r="C16" s="43"/>
      <c r="D16" s="43"/>
      <c r="E16" s="43"/>
      <c r="F16" s="43">
        <v>0</v>
      </c>
      <c r="G16" s="43"/>
      <c r="H16" s="43">
        <f>B16+D16+F16</f>
        <v>839000000</v>
      </c>
    </row>
    <row r="17" spans="1:10" ht="38.25" x14ac:dyDescent="0.2">
      <c r="A17" s="34" t="s">
        <v>85</v>
      </c>
      <c r="B17" s="35">
        <v>0</v>
      </c>
      <c r="C17" s="43"/>
      <c r="D17" s="43">
        <v>0</v>
      </c>
      <c r="E17" s="43"/>
      <c r="F17" s="35">
        <v>-57031276</v>
      </c>
      <c r="G17" s="35"/>
      <c r="H17" s="43">
        <f>F17</f>
        <v>-57031276</v>
      </c>
    </row>
    <row r="18" spans="1:10" ht="63.75" x14ac:dyDescent="0.2">
      <c r="A18" s="37" t="s">
        <v>86</v>
      </c>
      <c r="B18" s="35"/>
      <c r="C18" s="35"/>
      <c r="D18" s="35"/>
      <c r="E18" s="35"/>
      <c r="F18" s="35">
        <v>-350865525</v>
      </c>
      <c r="G18" s="35"/>
      <c r="H18" s="43">
        <f>F18</f>
        <v>-350865525</v>
      </c>
    </row>
    <row r="19" spans="1:10" ht="25.5" x14ac:dyDescent="0.2">
      <c r="A19" s="37" t="s">
        <v>87</v>
      </c>
      <c r="B19" s="35"/>
      <c r="C19" s="35"/>
      <c r="D19" s="35"/>
      <c r="E19" s="35"/>
      <c r="F19" s="35">
        <v>-374526788</v>
      </c>
      <c r="G19" s="35"/>
      <c r="H19" s="43">
        <f>F19</f>
        <v>-374526788</v>
      </c>
    </row>
    <row r="20" spans="1:10" x14ac:dyDescent="0.2">
      <c r="A20" s="37" t="s">
        <v>88</v>
      </c>
      <c r="B20" s="35"/>
      <c r="C20" s="35"/>
      <c r="D20" s="35"/>
      <c r="E20" s="35"/>
      <c r="F20" s="35">
        <v>-871305</v>
      </c>
      <c r="G20" s="35"/>
      <c r="H20" s="43">
        <f>F20</f>
        <v>-871305</v>
      </c>
    </row>
    <row r="21" spans="1:10" x14ac:dyDescent="0.2">
      <c r="A21" s="32" t="s">
        <v>18</v>
      </c>
      <c r="B21" s="36">
        <f>B16</f>
        <v>839000000</v>
      </c>
      <c r="C21" s="36"/>
      <c r="D21" s="36">
        <v>0</v>
      </c>
      <c r="E21" s="36"/>
      <c r="F21" s="36">
        <f>SUM(F17:F20)</f>
        <v>-783294894</v>
      </c>
      <c r="G21" s="36"/>
      <c r="H21" s="36">
        <f>SUM(H16:H20)</f>
        <v>55705106</v>
      </c>
    </row>
    <row r="22" spans="1:10" x14ac:dyDescent="0.2">
      <c r="A22" s="34" t="s">
        <v>45</v>
      </c>
      <c r="B22" s="36">
        <v>0</v>
      </c>
      <c r="C22" s="36"/>
      <c r="D22" s="36">
        <v>0</v>
      </c>
      <c r="E22" s="36"/>
      <c r="F22" s="36">
        <v>107503526</v>
      </c>
      <c r="G22" s="36"/>
      <c r="H22" s="36">
        <f>F22</f>
        <v>107503526</v>
      </c>
    </row>
    <row r="23" spans="1:10" ht="13.5" thickBot="1" x14ac:dyDescent="0.25">
      <c r="A23" s="32" t="s">
        <v>47</v>
      </c>
      <c r="B23" s="44">
        <f>B15+B21</f>
        <v>4675733142</v>
      </c>
      <c r="C23" s="44"/>
      <c r="D23" s="44">
        <f>D15+D21</f>
        <v>158</v>
      </c>
      <c r="E23" s="44"/>
      <c r="F23" s="44">
        <f>F21+F15+F22</f>
        <v>-2027515717</v>
      </c>
      <c r="G23" s="44"/>
      <c r="H23" s="38">
        <f>H15+H21+H22</f>
        <v>2648217583</v>
      </c>
      <c r="J23" s="67"/>
    </row>
    <row r="24" spans="1:10" ht="13.5" thickTop="1" x14ac:dyDescent="0.2">
      <c r="A24" s="32"/>
      <c r="B24" s="99"/>
      <c r="C24" s="99"/>
      <c r="D24" s="99"/>
      <c r="E24" s="99"/>
      <c r="F24" s="99"/>
      <c r="G24" s="99"/>
      <c r="H24" s="99"/>
    </row>
    <row r="25" spans="1:10" ht="13.5" x14ac:dyDescent="0.25">
      <c r="A25" s="68"/>
      <c r="B25" s="39"/>
      <c r="C25" s="39"/>
      <c r="D25" s="40"/>
      <c r="E25" s="40"/>
      <c r="F25" s="40"/>
      <c r="G25" s="40"/>
      <c r="H25" s="40"/>
    </row>
    <row r="26" spans="1:10" ht="13.5" x14ac:dyDescent="0.25">
      <c r="A26" s="69"/>
      <c r="B26" s="88"/>
      <c r="C26" s="88"/>
      <c r="D26" s="88"/>
      <c r="E26" s="88"/>
      <c r="F26" s="88"/>
      <c r="G26" s="88"/>
      <c r="H26" s="88"/>
    </row>
    <row r="27" spans="1:10" ht="65.25" customHeight="1" x14ac:dyDescent="0.2">
      <c r="A27" s="70" t="s">
        <v>37</v>
      </c>
      <c r="B27" s="41" t="s">
        <v>7</v>
      </c>
      <c r="C27" s="41"/>
      <c r="D27" s="41" t="s">
        <v>8</v>
      </c>
      <c r="E27" s="41"/>
      <c r="F27" s="41" t="s">
        <v>19</v>
      </c>
      <c r="G27" s="41"/>
      <c r="H27" s="41" t="s">
        <v>12</v>
      </c>
    </row>
    <row r="28" spans="1:10" x14ac:dyDescent="0.2">
      <c r="A28" s="32" t="s">
        <v>47</v>
      </c>
      <c r="B28" s="42">
        <v>4675733142</v>
      </c>
      <c r="C28" s="42"/>
      <c r="D28" s="42">
        <v>158</v>
      </c>
      <c r="E28" s="42"/>
      <c r="F28" s="42">
        <v>-2027515717</v>
      </c>
      <c r="G28" s="42"/>
      <c r="H28" s="42">
        <f>B28+D28+F28</f>
        <v>2648217583</v>
      </c>
      <c r="J28" s="67"/>
    </row>
    <row r="29" spans="1:10" x14ac:dyDescent="0.2">
      <c r="A29" s="34" t="s">
        <v>74</v>
      </c>
      <c r="B29" s="35">
        <v>120000000</v>
      </c>
      <c r="C29" s="43"/>
      <c r="D29" s="43"/>
      <c r="E29" s="43"/>
      <c r="F29" s="43">
        <v>0</v>
      </c>
      <c r="G29" s="43"/>
      <c r="H29" s="43">
        <f>B29+D29+F29</f>
        <v>120000000</v>
      </c>
    </row>
    <row r="30" spans="1:10" ht="38.25" x14ac:dyDescent="0.2">
      <c r="A30" s="34" t="s">
        <v>75</v>
      </c>
      <c r="B30" s="35">
        <v>0</v>
      </c>
      <c r="C30" s="43"/>
      <c r="D30" s="43">
        <v>0</v>
      </c>
      <c r="E30" s="43"/>
      <c r="F30" s="35">
        <v>-24317093</v>
      </c>
      <c r="G30" s="35"/>
      <c r="H30" s="43">
        <f>F30</f>
        <v>-24317093</v>
      </c>
    </row>
    <row r="31" spans="1:10" ht="63.75" x14ac:dyDescent="0.2">
      <c r="A31" s="37" t="s">
        <v>76</v>
      </c>
      <c r="B31" s="35"/>
      <c r="C31" s="35"/>
      <c r="D31" s="35"/>
      <c r="E31" s="35"/>
      <c r="F31" s="35">
        <f>-50909742</f>
        <v>-50909742</v>
      </c>
      <c r="G31" s="35"/>
      <c r="H31" s="43">
        <f>F31</f>
        <v>-50909742</v>
      </c>
    </row>
    <row r="32" spans="1:10" x14ac:dyDescent="0.2">
      <c r="A32" s="37" t="s">
        <v>36</v>
      </c>
      <c r="B32" s="35"/>
      <c r="C32" s="35"/>
      <c r="D32" s="35"/>
      <c r="E32" s="35"/>
      <c r="F32" s="35">
        <v>-32392241</v>
      </c>
      <c r="G32" s="35"/>
      <c r="H32" s="43">
        <f>F32</f>
        <v>-32392241</v>
      </c>
    </row>
    <row r="33" spans="1:10" x14ac:dyDescent="0.2">
      <c r="A33" s="32" t="s">
        <v>18</v>
      </c>
      <c r="B33" s="36">
        <f>B29</f>
        <v>120000000</v>
      </c>
      <c r="C33" s="36"/>
      <c r="D33" s="36">
        <v>0</v>
      </c>
      <c r="E33" s="36"/>
      <c r="F33" s="36">
        <f>SUM(F30:F32)</f>
        <v>-107619076</v>
      </c>
      <c r="G33" s="36"/>
      <c r="H33" s="36">
        <f>SUM(H29:H32)</f>
        <v>12380924</v>
      </c>
    </row>
    <row r="34" spans="1:10" x14ac:dyDescent="0.2">
      <c r="A34" s="34" t="s">
        <v>45</v>
      </c>
      <c r="B34" s="36">
        <v>0</v>
      </c>
      <c r="C34" s="36"/>
      <c r="D34" s="36">
        <v>0</v>
      </c>
      <c r="E34" s="36"/>
      <c r="F34" s="36">
        <v>66453124</v>
      </c>
      <c r="G34" s="36"/>
      <c r="H34" s="36">
        <f>F34</f>
        <v>66453124</v>
      </c>
    </row>
    <row r="35" spans="1:10" ht="13.5" thickBot="1" x14ac:dyDescent="0.25">
      <c r="A35" s="32" t="s">
        <v>41</v>
      </c>
      <c r="B35" s="44">
        <f>B28+B33</f>
        <v>4795733142</v>
      </c>
      <c r="C35" s="44"/>
      <c r="D35" s="44">
        <f>D28+D33</f>
        <v>158</v>
      </c>
      <c r="E35" s="44"/>
      <c r="F35" s="44">
        <f>F33+F28+F34</f>
        <v>-2068681669</v>
      </c>
      <c r="G35" s="44"/>
      <c r="H35" s="38">
        <f>H28+H33+H34</f>
        <v>2727051631</v>
      </c>
      <c r="J35" s="67"/>
    </row>
    <row r="36" spans="1:10" ht="13.5" thickTop="1" x14ac:dyDescent="0.2"/>
  </sheetData>
  <mergeCells count="1">
    <mergeCell ref="B2:C2"/>
  </mergeCells>
  <pageMargins left="0.51181102362204722" right="0.31496062992125984" top="0.55118110236220474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ОПиУ</vt:lpstr>
      <vt:lpstr>ОДДС</vt:lpstr>
      <vt:lpstr>Капитал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2021-08-13T08:19:45Z</dcterms:modified>
</cp:coreProperties>
</file>