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atamekenagro-my.sharepoint.com/personal/g_ismailova_a-agro_kz/Documents/Атамекен-Агро/Консолидация/Консолидация ежеквартальная 2021/2 квартал 2021/"/>
    </mc:Choice>
  </mc:AlternateContent>
  <xr:revisionPtr revIDLastSave="46" documentId="11_45073743CB94B9B77E63EDD8BEF24D0CB475363B" xr6:coauthVersionLast="47" xr6:coauthVersionMax="47" xr10:uidLastSave="{299F1F80-66C7-4A66-97A0-F68D054F82E9}"/>
  <bookViews>
    <workbookView xWindow="-120" yWindow="-120" windowWidth="29040" windowHeight="15840" activeTab="3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Лист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D45" i="2"/>
  <c r="H9" i="4" l="1"/>
  <c r="E49" i="1"/>
  <c r="E33" i="1"/>
  <c r="E31" i="1"/>
  <c r="E32" i="1"/>
  <c r="F9" i="4" l="1"/>
  <c r="F12" i="4" l="1"/>
  <c r="D22" i="1"/>
  <c r="D19" i="1"/>
  <c r="E5" i="5" l="1"/>
  <c r="D41" i="2" l="1"/>
  <c r="H11" i="4" s="1"/>
  <c r="H16" i="4" s="1"/>
  <c r="G14" i="4"/>
  <c r="I14" i="4" s="1"/>
  <c r="E16" i="4" l="1"/>
  <c r="D20" i="5" l="1"/>
  <c r="E20" i="5"/>
  <c r="D35" i="2" l="1"/>
  <c r="D38" i="2" s="1"/>
  <c r="D12" i="2"/>
  <c r="D20" i="2" s="1"/>
  <c r="D25" i="2" s="1"/>
  <c r="B7" i="3" s="1"/>
  <c r="B16" i="3" s="1"/>
  <c r="B21" i="3" s="1"/>
  <c r="E50" i="1"/>
  <c r="D50" i="1"/>
  <c r="E43" i="1"/>
  <c r="D43" i="1"/>
  <c r="E34" i="1"/>
  <c r="D32" i="1"/>
  <c r="D34" i="1" s="1"/>
  <c r="E24" i="1"/>
  <c r="D24" i="1"/>
  <c r="E14" i="1"/>
  <c r="D14" i="1"/>
  <c r="D40" i="2" l="1"/>
  <c r="D29" i="2"/>
  <c r="D25" i="1"/>
  <c r="D51" i="1"/>
  <c r="D52" i="1" s="1"/>
  <c r="E25" i="1"/>
  <c r="E4" i="5" s="1"/>
  <c r="E51" i="1"/>
  <c r="D3" i="5"/>
  <c r="F11" i="4" l="1"/>
  <c r="E52" i="1"/>
  <c r="E6" i="5"/>
  <c r="E9" i="5" s="1"/>
  <c r="E10" i="5" s="1"/>
  <c r="D42" i="2"/>
  <c r="D66" i="1"/>
  <c r="G15" i="4"/>
  <c r="I15" i="4" s="1"/>
  <c r="E66" i="1" l="1"/>
  <c r="D14" i="5"/>
  <c r="E15" i="5" l="1"/>
  <c r="D15" i="5"/>
  <c r="D5" i="5"/>
  <c r="D21" i="5" l="1"/>
  <c r="D56" i="1" s="1"/>
  <c r="E21" i="5"/>
  <c r="E56" i="1" s="1"/>
  <c r="B34" i="3"/>
  <c r="G13" i="4"/>
  <c r="I13" i="4" s="1"/>
  <c r="B16" i="4" l="1"/>
  <c r="C16" i="4"/>
  <c r="D16" i="4"/>
  <c r="G12" i="4"/>
  <c r="I12" i="4" s="1"/>
  <c r="B40" i="3"/>
  <c r="D6" i="5" l="1"/>
  <c r="D4" i="5" l="1"/>
  <c r="D9" i="5" s="1"/>
  <c r="D10" i="5" s="1"/>
  <c r="D55" i="1" l="1"/>
  <c r="E55" i="1" l="1"/>
  <c r="E22" i="4" l="1"/>
  <c r="G9" i="4"/>
  <c r="I9" i="4" s="1"/>
  <c r="G10" i="4" l="1"/>
  <c r="I10" i="4" s="1"/>
  <c r="B25" i="3" l="1"/>
  <c r="B42" i="3" s="1"/>
  <c r="B45" i="3" s="1"/>
  <c r="B47" i="3" l="1"/>
  <c r="F16" i="4"/>
  <c r="G11" i="4"/>
  <c r="I11" i="4" s="1"/>
  <c r="G16" i="4" l="1"/>
  <c r="I16" i="4"/>
</calcChain>
</file>

<file path=xl/sharedStrings.xml><?xml version="1.0" encoding="utf-8"?>
<sst xmlns="http://schemas.openxmlformats.org/spreadsheetml/2006/main" count="194" uniqueCount="158">
  <si>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</si>
  <si>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</si>
  <si>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</si>
  <si>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</si>
  <si>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</si>
  <si>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</si>
  <si>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</si>
  <si>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</si>
  <si>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</si>
  <si>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</si>
  <si>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</si>
  <si>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</si>
  <si>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</si>
  <si>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</si>
  <si>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</si>
  <si>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</si>
  <si>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</si>
  <si>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</si>
  <si>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</si>
  <si>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</si>
  <si>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</si>
  <si>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</si>
  <si>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</si>
  <si>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</si>
  <si>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</si>
  <si>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</si>
  <si>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</si>
  <si>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</si>
  <si>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</si>
  <si>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</si>
  <si>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</si>
  <si>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</si>
  <si>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</si>
  <si>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</si>
  <si>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</si>
  <si>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</si>
  <si>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</si>
  <si>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</si>
  <si>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</si>
  <si>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</si>
  <si>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</si>
  <si>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</si>
  <si>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</si>
  <si>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</si>
  <si>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</si>
  <si>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</si>
  <si>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</si>
  <si>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</si>
  <si>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</si>
  <si>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</si>
  <si>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</si>
  <si>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</si>
  <si>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</si>
  <si>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</si>
  <si>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</si>
  <si>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</si>
  <si>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</si>
  <si>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</si>
  <si>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</si>
  <si>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</si>
  <si>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</si>
  <si>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</si>
  <si>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</si>
  <si>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</si>
  <si>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</si>
  <si>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</si>
  <si>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</si>
  <si>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</si>
  <si>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</si>
  <si>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</si>
  <si>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</si>
  <si>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</si>
  <si>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</si>
  <si>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</si>
  <si>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</si>
  <si>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</si>
  <si>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</si>
  <si>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</si>
  <si>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</si>
  <si>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Контролирующая компания</t>
  </si>
  <si>
    <t xml:space="preserve">Доля меньшинства 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</si>
  <si>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</si>
  <si>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</si>
  <si>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</si>
  <si>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</si>
  <si>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</si>
  <si>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</si>
  <si>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</si>
  <si>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</si>
  <si>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</si>
  <si>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</si>
  <si>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</si>
  <si>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</si>
  <si>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</si>
  <si>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</si>
  <si>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</si>
  <si>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</si>
  <si>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</si>
  <si>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</si>
  <si>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</si>
  <si>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</si>
  <si>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</si>
  <si>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</si>
  <si>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</si>
  <si>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</si>
  <si>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</si>
  <si>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</si>
  <si>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</si>
  <si>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</si>
  <si>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</si>
  <si>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</si>
  <si>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</si>
  <si>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</si>
  <si>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Движение входящего сальдо</t>
  </si>
  <si>
    <t>Прибыль/ (убыток) от переоценки с/х продукции</t>
  </si>
  <si>
    <t>№</t>
  </si>
  <si>
    <t>Показатели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</si>
  <si>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</si>
  <si>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</si>
  <si>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</si>
  <si>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</si>
  <si>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</si>
  <si>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</si>
  <si>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</si>
  <si>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</si>
  <si>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</si>
  <si>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</si>
  <si>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</si>
  <si>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</si>
  <si>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</si>
  <si>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Балансовая стоимость одной привилегированной акции 1 группы (стр1 + стр4+стр6/стр5), тенге</t>
  </si>
  <si>
    <t>Приобретение основных средств и нематериальных активов</t>
  </si>
  <si>
    <t>Присоединение компании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</si>
  <si>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</si>
  <si>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</si>
  <si>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Главный бухгалтер</t>
  </si>
  <si>
    <t>Штефанова К.Н.</t>
  </si>
  <si>
    <t>31 декабря 2020 г.</t>
  </si>
  <si>
    <t>7.  Расчет балансовой стоимости одной привилегированной акции 1 группы на 31 марта 2021 года</t>
  </si>
  <si>
    <t>Остаток на 31 марта 2021 года</t>
  </si>
  <si>
    <t>Остаток на 31 декабря 2020 года</t>
  </si>
  <si>
    <t>31 декабря 2020 г. (неаудированные)</t>
  </si>
  <si>
    <t>30 июня 2021 г. (неаудированные)</t>
  </si>
  <si>
    <t>6.  Расчет балансовой стоимости одной простой акции на 30 июня 021 года</t>
  </si>
  <si>
    <t>Председатель Правления</t>
  </si>
  <si>
    <t>Исламов К.К.</t>
  </si>
  <si>
    <t>15 августа</t>
  </si>
  <si>
    <t>за 1 полугодие 2021 года (неаудированный)</t>
  </si>
  <si>
    <t xml:space="preserve">за 1 полугодие 2021 г. </t>
  </si>
  <si>
    <t xml:space="preserve">за 1 полугодие  2020 г. </t>
  </si>
  <si>
    <t>за 1 полугодие  2021 г.</t>
  </si>
  <si>
    <t>за 1 полугодие 2020 г.</t>
  </si>
  <si>
    <t>15 августа 2021</t>
  </si>
  <si>
    <t>Прим</t>
  </si>
  <si>
    <r>
      <t xml:space="preserve">Промежуточный сокращенный консолидированный отчет о прибыли или убытке и прочем совокупном доходе за 1 полугодие 2021 года </t>
    </r>
    <r>
      <rPr>
        <sz val="10"/>
        <color theme="1"/>
        <rFont val="Times New Roman"/>
        <family val="1"/>
        <charset val="204"/>
      </rPr>
      <t>(неаудированный)</t>
    </r>
  </si>
  <si>
    <r>
      <t>Промежуточный сокращенный консолидированный отчет о финансовом положении по состоянию на 30 июня 2021 года</t>
    </r>
    <r>
      <rPr>
        <sz val="10"/>
        <rFont val="Book Antiqua"/>
        <family val="1"/>
        <charset val="204"/>
      </rPr>
      <t xml:space="preserve"> (неаудированный)</t>
    </r>
  </si>
  <si>
    <r>
      <t xml:space="preserve">Промежуточный сокращенный консолидированный отчет о движении денежных средств по состоянию за 1 полугодие 2021 года </t>
    </r>
    <r>
      <rPr>
        <sz val="10"/>
        <color theme="1"/>
        <rFont val="Book Antiqua"/>
        <family val="1"/>
        <charset val="204"/>
      </rPr>
      <t>(неаудированный)</t>
    </r>
  </si>
  <si>
    <t>Промежуточный сокращенный консолидированный отчет 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</si>
</sst>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10D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81B2A"/>
      <name val="Times New Roman"/>
      <family val="1"/>
      <charset val="204"/>
    </font>
    <font>
      <sz val="11"/>
      <name val="Book Antiqua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2" fillId="0" borderId="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Fill="1"/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166" fontId="3" fillId="0" borderId="0" xfId="0" applyNumberFormat="1" applyFont="1"/>
    <xf numFmtId="167" fontId="2" fillId="0" borderId="11" xfId="0" applyNumberFormat="1" applyFont="1" applyBorder="1" applyAlignment="1">
      <alignment horizontal="center" vertical="top" wrapText="1"/>
    </xf>
    <xf numFmtId="0" fontId="3" fillId="0" borderId="6" xfId="0" applyFont="1" applyBorder="1"/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169" fontId="3" fillId="0" borderId="0" xfId="0" applyNumberFormat="1" applyFont="1"/>
    <xf numFmtId="167" fontId="3" fillId="0" borderId="0" xfId="0" applyNumberFormat="1" applyFont="1"/>
    <xf numFmtId="3" fontId="7" fillId="0" borderId="0" xfId="0" applyNumberFormat="1" applyFont="1" applyFill="1"/>
    <xf numFmtId="166" fontId="3" fillId="0" borderId="2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70" fontId="0" fillId="0" borderId="0" xfId="0" applyNumberFormat="1"/>
    <xf numFmtId="0" fontId="14" fillId="2" borderId="6" xfId="0" applyFont="1" applyFill="1" applyBorder="1" applyAlignment="1">
      <alignment vertical="center" wrapText="1"/>
    </xf>
    <xf numFmtId="3" fontId="13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166" fontId="15" fillId="0" borderId="6" xfId="1" applyNumberFormat="1" applyFont="1" applyFill="1" applyBorder="1" applyAlignment="1">
      <alignment horizontal="right" vertical="center" wrapText="1"/>
    </xf>
    <xf numFmtId="171" fontId="15" fillId="0" borderId="6" xfId="1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/>
    <xf numFmtId="165" fontId="2" fillId="0" borderId="2" xfId="1" applyNumberFormat="1" applyFont="1" applyFill="1" applyBorder="1" applyAlignment="1">
      <alignment horizontal="right" vertical="center" wrapText="1"/>
    </xf>
    <xf numFmtId="167" fontId="9" fillId="0" borderId="6" xfId="0" applyNumberFormat="1" applyFont="1" applyFill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165" fontId="9" fillId="0" borderId="11" xfId="1" applyNumberFormat="1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top" wrapText="1"/>
    </xf>
    <xf numFmtId="167" fontId="8" fillId="0" borderId="5" xfId="0" applyNumberFormat="1" applyFont="1" applyFill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7" fontId="8" fillId="0" borderId="5" xfId="0" applyNumberFormat="1" applyFont="1" applyFill="1" applyBorder="1" applyAlignment="1">
      <alignment vertical="center" wrapText="1"/>
    </xf>
    <xf numFmtId="166" fontId="0" fillId="0" borderId="0" xfId="0" applyNumberFormat="1"/>
    <xf numFmtId="167" fontId="7" fillId="0" borderId="0" xfId="0" applyNumberFormat="1" applyFont="1"/>
    <xf numFmtId="166" fontId="8" fillId="0" borderId="0" xfId="1" applyNumberFormat="1" applyFont="1" applyFill="1" applyAlignment="1">
      <alignment vertical="center" wrapText="1"/>
    </xf>
    <xf numFmtId="165" fontId="7" fillId="0" borderId="0" xfId="0" applyNumberFormat="1" applyFont="1"/>
    <xf numFmtId="3" fontId="9" fillId="0" borderId="3" xfId="0" applyNumberFormat="1" applyFont="1" applyFill="1" applyBorder="1" applyAlignment="1">
      <alignment horizontal="right"/>
    </xf>
    <xf numFmtId="15" fontId="10" fillId="2" borderId="6" xfId="0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3" fillId="0" borderId="0" xfId="2" applyFont="1" applyFill="1"/>
    <xf numFmtId="0" fontId="1" fillId="0" borderId="0" xfId="2"/>
    <xf numFmtId="0" fontId="2" fillId="0" borderId="0" xfId="2" applyFont="1" applyBorder="1" applyAlignment="1">
      <alignment vertical="center"/>
    </xf>
    <xf numFmtId="0" fontId="3" fillId="0" borderId="0" xfId="2" applyFont="1" applyFill="1" applyBorder="1"/>
    <xf numFmtId="0" fontId="4" fillId="0" borderId="0" xfId="2" applyFont="1" applyBorder="1" applyAlignment="1">
      <alignment horizontal="left" vertical="center" wrapText="1"/>
    </xf>
    <xf numFmtId="15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Fill="1" applyAlignment="1">
      <alignment horizontal="right" vertical="center" wrapText="1"/>
    </xf>
    <xf numFmtId="0" fontId="3" fillId="0" borderId="0" xfId="2" applyFont="1" applyFill="1" applyAlignment="1">
      <alignment vertical="center" wrapText="1"/>
    </xf>
    <xf numFmtId="0" fontId="2" fillId="0" borderId="0" xfId="2" applyFont="1"/>
    <xf numFmtId="165" fontId="3" fillId="0" borderId="0" xfId="3" applyNumberFormat="1" applyFont="1" applyFill="1" applyAlignment="1">
      <alignment horizontal="right" vertical="center" wrapText="1"/>
    </xf>
    <xf numFmtId="0" fontId="3" fillId="0" borderId="2" xfId="2" applyFont="1" applyBorder="1"/>
    <xf numFmtId="165" fontId="3" fillId="0" borderId="2" xfId="3" applyNumberFormat="1" applyFont="1" applyFill="1" applyBorder="1" applyAlignment="1">
      <alignment horizontal="right" vertical="center" wrapText="1"/>
    </xf>
    <xf numFmtId="0" fontId="2" fillId="0" borderId="2" xfId="2" applyFont="1" applyBorder="1"/>
    <xf numFmtId="165" fontId="2" fillId="0" borderId="2" xfId="2" applyNumberFormat="1" applyFont="1" applyFill="1" applyBorder="1" applyAlignment="1">
      <alignment horizontal="right" vertical="center" wrapText="1"/>
    </xf>
    <xf numFmtId="166" fontId="3" fillId="0" borderId="0" xfId="3" applyNumberFormat="1" applyFont="1" applyFill="1" applyAlignment="1">
      <alignment horizontal="right" vertical="center" wrapText="1"/>
    </xf>
    <xf numFmtId="0" fontId="3" fillId="0" borderId="0" xfId="2" applyFont="1" applyAlignment="1">
      <alignment wrapText="1"/>
    </xf>
    <xf numFmtId="0" fontId="3" fillId="0" borderId="0" xfId="2" applyFont="1" applyBorder="1"/>
    <xf numFmtId="0" fontId="2" fillId="0" borderId="3" xfId="2" applyFont="1" applyBorder="1"/>
    <xf numFmtId="165" fontId="2" fillId="0" borderId="3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horizontal="right" vertical="center" wrapText="1"/>
    </xf>
    <xf numFmtId="3" fontId="3" fillId="0" borderId="0" xfId="2" applyNumberFormat="1" applyFont="1" applyFill="1" applyAlignment="1">
      <alignment horizontal="right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top" wrapText="1"/>
    </xf>
    <xf numFmtId="165" fontId="2" fillId="0" borderId="0" xfId="2" applyNumberFormat="1" applyFont="1" applyFill="1" applyAlignment="1">
      <alignment horizontal="right" vertical="center" wrapText="1"/>
    </xf>
    <xf numFmtId="166" fontId="3" fillId="0" borderId="2" xfId="2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right" vertical="center" wrapText="1"/>
    </xf>
    <xf numFmtId="165" fontId="2" fillId="0" borderId="3" xfId="2" applyNumberFormat="1" applyFont="1" applyFill="1" applyBorder="1" applyAlignment="1">
      <alignment horizontal="right" wrapText="1"/>
    </xf>
    <xf numFmtId="0" fontId="5" fillId="0" borderId="2" xfId="2" applyFont="1" applyBorder="1"/>
    <xf numFmtId="165" fontId="6" fillId="0" borderId="2" xfId="2" applyNumberFormat="1" applyFont="1" applyFill="1" applyBorder="1" applyAlignment="1">
      <alignment horizontal="right"/>
    </xf>
    <xf numFmtId="168" fontId="8" fillId="0" borderId="0" xfId="3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wrapText="1"/>
    </xf>
    <xf numFmtId="4" fontId="8" fillId="0" borderId="3" xfId="2" applyNumberFormat="1" applyFont="1" applyFill="1" applyBorder="1" applyAlignment="1">
      <alignment horizontal="right"/>
    </xf>
    <xf numFmtId="165" fontId="7" fillId="0" borderId="0" xfId="2" applyNumberFormat="1" applyFont="1" applyFill="1"/>
    <xf numFmtId="165" fontId="3" fillId="0" borderId="0" xfId="2" applyNumberFormat="1" applyFont="1" applyFill="1"/>
    <xf numFmtId="0" fontId="2" fillId="0" borderId="0" xfId="2" applyFont="1" applyAlignment="1">
      <alignment horizontal="left"/>
    </xf>
    <xf numFmtId="0" fontId="2" fillId="0" borderId="0" xfId="2" applyFont="1" applyFill="1" applyAlignment="1"/>
    <xf numFmtId="0" fontId="5" fillId="0" borderId="0" xfId="2" applyFont="1"/>
    <xf numFmtId="165" fontId="6" fillId="0" borderId="0" xfId="2" applyNumberFormat="1" applyFont="1" applyFill="1" applyAlignment="1">
      <alignment horizontal="right"/>
    </xf>
    <xf numFmtId="0" fontId="1" fillId="0" borderId="0" xfId="2" applyFill="1"/>
    <xf numFmtId="165" fontId="1" fillId="0" borderId="0" xfId="2" applyNumberFormat="1" applyFill="1"/>
    <xf numFmtId="3" fontId="11" fillId="0" borderId="6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2" xfId="3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/>
    <xf numFmtId="0" fontId="17" fillId="0" borderId="0" xfId="2" applyFont="1" applyAlignment="1">
      <alignment vertical="center"/>
    </xf>
    <xf numFmtId="0" fontId="18" fillId="0" borderId="0" xfId="2" applyFont="1" applyFill="1"/>
    <xf numFmtId="0" fontId="18" fillId="0" borderId="0" xfId="0" applyFont="1"/>
    <xf numFmtId="0" fontId="18" fillId="0" borderId="0" xfId="2" applyFont="1" applyBorder="1"/>
    <xf numFmtId="0" fontId="18" fillId="0" borderId="0" xfId="2" applyFont="1" applyFill="1" applyBorder="1"/>
    <xf numFmtId="0" fontId="18" fillId="0" borderId="0" xfId="2" applyFont="1"/>
    <xf numFmtId="3" fontId="18" fillId="0" borderId="0" xfId="2" applyNumberFormat="1" applyFont="1" applyFill="1" applyAlignment="1">
      <alignment horizontal="right" vertical="center" wrapText="1"/>
    </xf>
    <xf numFmtId="0" fontId="18" fillId="0" borderId="0" xfId="2" applyFont="1" applyFill="1" applyAlignment="1">
      <alignment horizontal="right" vertical="center" wrapText="1"/>
    </xf>
    <xf numFmtId="3" fontId="18" fillId="0" borderId="0" xfId="2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165" fontId="18" fillId="0" borderId="0" xfId="3" applyNumberFormat="1" applyFont="1" applyFill="1" applyAlignment="1">
      <alignment horizontal="right" vertical="center" wrapText="1"/>
    </xf>
    <xf numFmtId="165" fontId="18" fillId="0" borderId="0" xfId="1" applyNumberFormat="1" applyFont="1" applyFill="1" applyAlignment="1">
      <alignment horizontal="right" vertical="center" wrapText="1"/>
    </xf>
    <xf numFmtId="0" fontId="18" fillId="0" borderId="2" xfId="2" applyFont="1" applyBorder="1"/>
    <xf numFmtId="165" fontId="18" fillId="0" borderId="2" xfId="3" applyNumberFormat="1" applyFont="1" applyFill="1" applyBorder="1" applyAlignment="1">
      <alignment horizontal="right" vertical="center" wrapText="1"/>
    </xf>
    <xf numFmtId="165" fontId="18" fillId="0" borderId="2" xfId="1" applyNumberFormat="1" applyFont="1" applyFill="1" applyBorder="1" applyAlignment="1">
      <alignment horizontal="right" vertical="center" wrapText="1"/>
    </xf>
    <xf numFmtId="0" fontId="17" fillId="0" borderId="3" xfId="2" applyFont="1" applyBorder="1"/>
    <xf numFmtId="165" fontId="17" fillId="0" borderId="3" xfId="2" applyNumberFormat="1" applyFont="1" applyFill="1" applyBorder="1" applyAlignment="1">
      <alignment horizontal="right" vertical="center" wrapText="1"/>
    </xf>
    <xf numFmtId="165" fontId="18" fillId="0" borderId="0" xfId="3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166" fontId="20" fillId="0" borderId="0" xfId="2" applyNumberFormat="1" applyFont="1"/>
    <xf numFmtId="166" fontId="20" fillId="0" borderId="0" xfId="0" applyNumberFormat="1" applyFont="1"/>
    <xf numFmtId="0" fontId="17" fillId="0" borderId="2" xfId="2" applyFont="1" applyBorder="1"/>
    <xf numFmtId="165" fontId="18" fillId="0" borderId="2" xfId="2" applyNumberFormat="1" applyFont="1" applyFill="1" applyBorder="1" applyAlignment="1">
      <alignment horizontal="right" vertical="center" wrapText="1"/>
    </xf>
    <xf numFmtId="165" fontId="18" fillId="0" borderId="2" xfId="2" applyNumberFormat="1" applyFont="1" applyBorder="1" applyAlignment="1">
      <alignment horizontal="right" vertical="center" wrapText="1"/>
    </xf>
    <xf numFmtId="0" fontId="17" fillId="0" borderId="0" xfId="2" applyFont="1" applyAlignment="1">
      <alignment wrapText="1"/>
    </xf>
    <xf numFmtId="3" fontId="17" fillId="0" borderId="0" xfId="2" applyNumberFormat="1" applyFont="1" applyFill="1" applyAlignment="1">
      <alignment horizontal="right" vertical="center" wrapText="1"/>
    </xf>
    <xf numFmtId="0" fontId="17" fillId="0" borderId="0" xfId="2" applyFont="1" applyFill="1" applyAlignment="1">
      <alignment horizontal="right" vertical="center" wrapText="1"/>
    </xf>
    <xf numFmtId="0" fontId="17" fillId="0" borderId="3" xfId="2" applyFont="1" applyBorder="1" applyAlignment="1">
      <alignment wrapText="1"/>
    </xf>
    <xf numFmtId="165" fontId="17" fillId="0" borderId="0" xfId="2" applyNumberFormat="1" applyFont="1" applyAlignment="1">
      <alignment horizontal="right" vertical="center" wrapText="1"/>
    </xf>
    <xf numFmtId="166" fontId="21" fillId="0" borderId="0" xfId="0" applyNumberFormat="1" applyFont="1" applyAlignment="1">
      <alignment vertical="center" wrapText="1"/>
    </xf>
    <xf numFmtId="166" fontId="22" fillId="0" borderId="0" xfId="0" applyNumberFormat="1" applyFont="1" applyAlignment="1">
      <alignment vertical="center" wrapText="1"/>
    </xf>
    <xf numFmtId="168" fontId="17" fillId="0" borderId="0" xfId="2" applyNumberFormat="1" applyFont="1" applyAlignment="1">
      <alignment horizontal="right" vertical="center" wrapText="1"/>
    </xf>
    <xf numFmtId="172" fontId="18" fillId="0" borderId="0" xfId="0" applyNumberFormat="1" applyFont="1"/>
    <xf numFmtId="166" fontId="22" fillId="0" borderId="13" xfId="0" applyNumberFormat="1" applyFont="1" applyBorder="1" applyAlignment="1">
      <alignment vertical="center" wrapText="1"/>
    </xf>
    <xf numFmtId="0" fontId="17" fillId="0" borderId="0" xfId="2" applyFont="1" applyBorder="1" applyAlignment="1">
      <alignment wrapText="1"/>
    </xf>
    <xf numFmtId="165" fontId="17" fillId="0" borderId="0" xfId="2" applyNumberFormat="1" applyFont="1" applyFill="1" applyBorder="1" applyAlignment="1">
      <alignment horizontal="right" vertical="center" wrapText="1"/>
    </xf>
    <xf numFmtId="0" fontId="17" fillId="0" borderId="0" xfId="2" applyFont="1" applyAlignment="1">
      <alignment horizontal="left"/>
    </xf>
    <xf numFmtId="0" fontId="18" fillId="0" borderId="0" xfId="2" applyFont="1" applyFill="1" applyAlignment="1">
      <alignment horizontal="right"/>
    </xf>
    <xf numFmtId="0" fontId="17" fillId="0" borderId="0" xfId="2" applyFont="1" applyFill="1" applyAlignment="1">
      <alignment horizontal="right"/>
    </xf>
    <xf numFmtId="0" fontId="17" fillId="0" borderId="0" xfId="2" applyFont="1"/>
    <xf numFmtId="165" fontId="18" fillId="0" borderId="0" xfId="2" applyNumberFormat="1" applyFont="1" applyFill="1"/>
    <xf numFmtId="0" fontId="18" fillId="0" borderId="0" xfId="6" applyFont="1"/>
    <xf numFmtId="0" fontId="2" fillId="0" borderId="0" xfId="2" applyFont="1" applyFill="1" applyAlignment="1">
      <alignment horizontal="left" indent="4"/>
    </xf>
    <xf numFmtId="0" fontId="9" fillId="0" borderId="0" xfId="2" applyFont="1" applyBorder="1" applyAlignment="1">
      <alignment horizontal="left" vertical="center" wrapText="1"/>
    </xf>
    <xf numFmtId="0" fontId="17" fillId="0" borderId="0" xfId="2" applyFont="1" applyFill="1" applyAlignment="1">
      <alignment horizontal="right" indent="4"/>
    </xf>
    <xf numFmtId="0" fontId="17" fillId="0" borderId="0" xfId="2" applyFont="1" applyAlignment="1">
      <alignment horizontal="left" vertical="center" wrapText="1"/>
    </xf>
    <xf numFmtId="0" fontId="19" fillId="0" borderId="0" xfId="2" applyFont="1" applyBorder="1" applyAlignment="1">
      <alignment horizontal="left" wrapText="1"/>
    </xf>
    <xf numFmtId="0" fontId="19" fillId="0" borderId="3" xfId="2" applyFont="1" applyBorder="1" applyAlignment="1">
      <alignment horizontal="left" wrapText="1"/>
    </xf>
    <xf numFmtId="0" fontId="17" fillId="0" borderId="0" xfId="2" applyFont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П"/>
      <sheetName val="Production costs"/>
      <sheetName val="TSR ranking and vest calcs"/>
      <sheetName val="Keys"/>
      <sheetName val="gaeshpetco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ЯНВАРЬ"/>
      <sheetName val="EQUIPMENT"/>
      <sheetName val="Synthèse"/>
      <sheetName val="Баланс"/>
      <sheetName val="GAAP TB 30.09.01  detail p&amp;l"/>
      <sheetName val="Dati base"/>
      <sheetName val="Overall Table"/>
      <sheetName val="8"/>
      <sheetName val="BS"/>
      <sheetName val="IS"/>
      <sheetName val="name"/>
      <sheetName val="Group Materiality"/>
      <sheetName val="Factors"/>
      <sheetName val="Cash CCI Detail"/>
      <sheetName val="Criteria"/>
      <sheetName val="Lookup"/>
      <sheetName val="DRILL"/>
      <sheetName val="PARAM"/>
      <sheetName val="Grouplist"/>
      <sheetName val="стр.245 (2)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8"/>
  <sheetViews>
    <sheetView workbookViewId="0">
      <pane xSplit="5" ySplit="6" topLeftCell="F31" activePane="bottomRight" state="frozen"/>
      <selection pane="topRight" activeCell="F1" sqref="F1"/>
      <selection pane="bottomLeft" activeCell="A8" sqref="A8"/>
      <selection pane="bottomRight" activeCell="B3" sqref="B3:E4"/>
    </sheetView>
  </sheetViews>
  <sheetFormatPr defaultRowHeight="15" x14ac:dyDescent="0.25"/>
  <cols>
    <col min="1" max="1" width="4" customWidth="1"/>
    <col min="2" max="2" width="55.85546875" style="85" customWidth="1"/>
    <col min="3" max="3" width="11.7109375" style="85" customWidth="1"/>
    <col min="4" max="4" width="17.85546875" style="123" customWidth="1"/>
    <col min="5" max="5" width="18.28515625" style="123" customWidth="1"/>
    <col min="8" max="8" width="17.85546875" customWidth="1"/>
  </cols>
  <sheetData>
    <row r="2" spans="2:5" x14ac:dyDescent="0.25">
      <c r="B2" s="83" t="s">
        <v>0</v>
      </c>
      <c r="C2" s="83"/>
      <c r="D2" s="84"/>
      <c r="E2" s="84"/>
    </row>
    <row r="3" spans="2:5" ht="15" customHeight="1" x14ac:dyDescent="0.25">
      <c r="B3" s="172" t="s">
        <v>155</v>
      </c>
      <c r="C3" s="172"/>
      <c r="D3" s="172"/>
      <c r="E3" s="172"/>
    </row>
    <row r="4" spans="2:5" x14ac:dyDescent="0.25">
      <c r="B4" s="172"/>
      <c r="C4" s="172"/>
      <c r="D4" s="172"/>
      <c r="E4" s="172"/>
    </row>
    <row r="5" spans="2:5" x14ac:dyDescent="0.25">
      <c r="B5" s="86"/>
      <c r="C5" s="86"/>
      <c r="D5" s="87"/>
      <c r="E5" s="87"/>
    </row>
    <row r="6" spans="2:5" ht="45" x14ac:dyDescent="0.25">
      <c r="B6" s="88" t="s">
        <v>1</v>
      </c>
      <c r="C6" s="89" t="s">
        <v>153</v>
      </c>
      <c r="D6" s="89" t="s">
        <v>142</v>
      </c>
      <c r="E6" s="89" t="s">
        <v>141</v>
      </c>
    </row>
    <row r="7" spans="2:5" x14ac:dyDescent="0.25">
      <c r="B7" s="90"/>
      <c r="C7" s="90"/>
      <c r="D7" s="91"/>
      <c r="E7" s="92"/>
    </row>
    <row r="8" spans="2:5" ht="15.75" x14ac:dyDescent="0.3">
      <c r="B8" s="93" t="s">
        <v>2</v>
      </c>
      <c r="C8" s="93"/>
      <c r="D8" s="91"/>
      <c r="E8" s="92"/>
    </row>
    <row r="9" spans="2:5" ht="15.75" x14ac:dyDescent="0.3">
      <c r="B9" s="93" t="s">
        <v>3</v>
      </c>
      <c r="C9" s="93"/>
      <c r="D9" s="91"/>
      <c r="E9" s="92"/>
    </row>
    <row r="10" spans="2:5" x14ac:dyDescent="0.25">
      <c r="B10" s="90" t="s">
        <v>4</v>
      </c>
      <c r="C10" s="90">
        <v>6</v>
      </c>
      <c r="D10" s="94">
        <v>44959753</v>
      </c>
      <c r="E10" s="94">
        <v>44616134</v>
      </c>
    </row>
    <row r="11" spans="2:5" x14ac:dyDescent="0.25">
      <c r="B11" s="90" t="s">
        <v>5</v>
      </c>
      <c r="C11" s="90">
        <v>8</v>
      </c>
      <c r="D11" s="94">
        <v>1874196</v>
      </c>
      <c r="E11" s="94">
        <v>1897600</v>
      </c>
    </row>
    <row r="12" spans="2:5" x14ac:dyDescent="0.25">
      <c r="B12" s="90" t="s">
        <v>6</v>
      </c>
      <c r="C12" s="90">
        <v>7</v>
      </c>
      <c r="D12" s="94">
        <v>150710</v>
      </c>
      <c r="E12" s="94">
        <v>151622</v>
      </c>
    </row>
    <row r="13" spans="2:5" x14ac:dyDescent="0.25">
      <c r="B13" s="95" t="s">
        <v>7</v>
      </c>
      <c r="C13" s="95"/>
      <c r="D13" s="96">
        <v>2687014</v>
      </c>
      <c r="E13" s="96">
        <v>36075</v>
      </c>
    </row>
    <row r="14" spans="2:5" ht="15.75" x14ac:dyDescent="0.3">
      <c r="B14" s="97" t="s">
        <v>8</v>
      </c>
      <c r="C14" s="97"/>
      <c r="D14" s="98">
        <f>SUM(D10:D13)</f>
        <v>49671673</v>
      </c>
      <c r="E14" s="98">
        <f>SUM(E10:E13)</f>
        <v>46701431</v>
      </c>
    </row>
    <row r="15" spans="2:5" x14ac:dyDescent="0.25">
      <c r="B15" s="90"/>
      <c r="C15" s="90"/>
      <c r="D15" s="91"/>
      <c r="E15" s="91"/>
    </row>
    <row r="16" spans="2:5" ht="15.75" x14ac:dyDescent="0.3">
      <c r="B16" s="93" t="s">
        <v>9</v>
      </c>
      <c r="C16" s="93"/>
      <c r="D16" s="91"/>
      <c r="E16" s="91"/>
    </row>
    <row r="17" spans="2:8" x14ac:dyDescent="0.25">
      <c r="B17" s="90" t="s">
        <v>10</v>
      </c>
      <c r="C17" s="90">
        <v>9</v>
      </c>
      <c r="D17" s="99">
        <v>31336202</v>
      </c>
      <c r="E17" s="94">
        <v>27369164</v>
      </c>
    </row>
    <row r="18" spans="2:8" x14ac:dyDescent="0.25">
      <c r="B18" s="90" t="s">
        <v>5</v>
      </c>
      <c r="C18" s="90">
        <v>8</v>
      </c>
      <c r="D18" s="94"/>
      <c r="E18" s="94">
        <v>383511</v>
      </c>
    </row>
    <row r="19" spans="2:8" x14ac:dyDescent="0.25">
      <c r="B19" s="100" t="s">
        <v>11</v>
      </c>
      <c r="C19" s="100">
        <v>10</v>
      </c>
      <c r="D19" s="94">
        <f>6488917+6390</f>
        <v>6495307</v>
      </c>
      <c r="E19" s="94">
        <v>7346976</v>
      </c>
    </row>
    <row r="20" spans="2:8" x14ac:dyDescent="0.25">
      <c r="B20" s="100" t="s">
        <v>12</v>
      </c>
      <c r="C20" s="100"/>
      <c r="D20" s="94">
        <v>281588</v>
      </c>
      <c r="E20" s="94">
        <v>191202</v>
      </c>
    </row>
    <row r="21" spans="2:8" x14ac:dyDescent="0.25">
      <c r="B21" s="90" t="s">
        <v>112</v>
      </c>
      <c r="C21" s="90"/>
      <c r="D21" s="94"/>
      <c r="E21" s="94"/>
    </row>
    <row r="22" spans="2:8" x14ac:dyDescent="0.25">
      <c r="B22" s="101" t="s">
        <v>13</v>
      </c>
      <c r="C22" s="101">
        <v>11</v>
      </c>
      <c r="D22" s="94">
        <f>825660+2</f>
        <v>825662</v>
      </c>
      <c r="E22" s="94">
        <v>2939730</v>
      </c>
    </row>
    <row r="23" spans="2:8" x14ac:dyDescent="0.25">
      <c r="B23" s="95" t="s">
        <v>106</v>
      </c>
      <c r="C23" s="95"/>
      <c r="D23" s="96"/>
      <c r="E23" s="96"/>
    </row>
    <row r="24" spans="2:8" ht="15.75" x14ac:dyDescent="0.3">
      <c r="B24" s="97" t="s">
        <v>14</v>
      </c>
      <c r="C24" s="97"/>
      <c r="D24" s="98">
        <f>SUM(D17:D23)</f>
        <v>38938759</v>
      </c>
      <c r="E24" s="98">
        <f>SUM(E17:E23)</f>
        <v>38230583</v>
      </c>
    </row>
    <row r="25" spans="2:8" ht="16.5" thickBot="1" x14ac:dyDescent="0.35">
      <c r="B25" s="102" t="s">
        <v>15</v>
      </c>
      <c r="C25" s="102"/>
      <c r="D25" s="103">
        <f>D24+D14</f>
        <v>88610432</v>
      </c>
      <c r="E25" s="103">
        <f>E24+E14</f>
        <v>84932014</v>
      </c>
    </row>
    <row r="26" spans="2:8" x14ac:dyDescent="0.25">
      <c r="B26" s="90"/>
      <c r="C26" s="90"/>
      <c r="D26" s="91"/>
      <c r="E26" s="91"/>
    </row>
    <row r="27" spans="2:8" ht="15.75" x14ac:dyDescent="0.3">
      <c r="B27" s="93" t="s">
        <v>16</v>
      </c>
      <c r="C27" s="93"/>
      <c r="D27" s="104"/>
      <c r="E27" s="104"/>
    </row>
    <row r="28" spans="2:8" x14ac:dyDescent="0.25">
      <c r="B28" s="90" t="s">
        <v>104</v>
      </c>
      <c r="C28" s="90">
        <v>5</v>
      </c>
      <c r="D28" s="105">
        <v>14254483</v>
      </c>
      <c r="E28" s="105">
        <v>14254483</v>
      </c>
    </row>
    <row r="29" spans="2:8" x14ac:dyDescent="0.25">
      <c r="B29" s="90" t="s">
        <v>18</v>
      </c>
      <c r="C29" s="90"/>
      <c r="D29" s="106">
        <v>-35700</v>
      </c>
      <c r="E29" s="106">
        <v>-35700</v>
      </c>
    </row>
    <row r="30" spans="2:8" x14ac:dyDescent="0.25">
      <c r="B30" s="90" t="s">
        <v>19</v>
      </c>
      <c r="C30" s="90"/>
      <c r="D30" s="105">
        <v>15759874</v>
      </c>
      <c r="E30" s="105">
        <v>17639437</v>
      </c>
      <c r="H30" s="77"/>
    </row>
    <row r="31" spans="2:8" x14ac:dyDescent="0.25">
      <c r="B31" s="95" t="s">
        <v>20</v>
      </c>
      <c r="C31" s="95"/>
      <c r="D31" s="96">
        <v>-13532390</v>
      </c>
      <c r="E31" s="96">
        <f>-17136831-120272</f>
        <v>-17257103</v>
      </c>
      <c r="H31" s="77"/>
    </row>
    <row r="32" spans="2:8" x14ac:dyDescent="0.25">
      <c r="B32" s="107" t="s">
        <v>21</v>
      </c>
      <c r="C32" s="107"/>
      <c r="D32" s="108">
        <f>SUM(D28:D31)</f>
        <v>16446267</v>
      </c>
      <c r="E32" s="127">
        <f>SUM(E26:E31)</f>
        <v>14601117</v>
      </c>
      <c r="H32" s="77"/>
    </row>
    <row r="33" spans="2:8" ht="15.75" x14ac:dyDescent="0.3">
      <c r="B33" s="97" t="s">
        <v>22</v>
      </c>
      <c r="C33" s="97"/>
      <c r="D33" s="109">
        <v>2101118</v>
      </c>
      <c r="E33" s="109">
        <f>2084534-1034</f>
        <v>2083500</v>
      </c>
      <c r="H33" s="77"/>
    </row>
    <row r="34" spans="2:8" ht="16.5" thickBot="1" x14ac:dyDescent="0.35">
      <c r="B34" s="102" t="s">
        <v>23</v>
      </c>
      <c r="C34" s="102"/>
      <c r="D34" s="103">
        <f>SUM(D32:D33)</f>
        <v>18547385</v>
      </c>
      <c r="E34" s="103">
        <f>SUM(E32:E33)</f>
        <v>16684617</v>
      </c>
    </row>
    <row r="35" spans="2:8" x14ac:dyDescent="0.25">
      <c r="B35" s="90"/>
      <c r="C35" s="90"/>
      <c r="D35" s="110"/>
      <c r="E35" s="110"/>
    </row>
    <row r="36" spans="2:8" ht="15.75" x14ac:dyDescent="0.3">
      <c r="B36" s="93" t="s">
        <v>24</v>
      </c>
      <c r="C36" s="93"/>
      <c r="D36" s="91"/>
      <c r="E36" s="91"/>
    </row>
    <row r="37" spans="2:8" ht="15.75" x14ac:dyDescent="0.3">
      <c r="B37" s="93" t="s">
        <v>25</v>
      </c>
      <c r="C37" s="93"/>
      <c r="D37" s="91"/>
      <c r="E37" s="91"/>
    </row>
    <row r="38" spans="2:8" x14ac:dyDescent="0.25">
      <c r="B38" s="90" t="s">
        <v>26</v>
      </c>
      <c r="C38" s="90"/>
      <c r="D38" s="94">
        <v>5865121</v>
      </c>
      <c r="E38" s="94">
        <v>5865121</v>
      </c>
    </row>
    <row r="39" spans="2:8" x14ac:dyDescent="0.25">
      <c r="B39" s="90" t="s">
        <v>27</v>
      </c>
      <c r="C39" s="90">
        <v>12</v>
      </c>
      <c r="D39" s="94">
        <v>25352156</v>
      </c>
      <c r="E39" s="94">
        <v>24447459</v>
      </c>
    </row>
    <row r="40" spans="2:8" x14ac:dyDescent="0.25">
      <c r="B40" s="101" t="s">
        <v>107</v>
      </c>
      <c r="C40" s="101"/>
      <c r="D40" s="94">
        <v>26411641</v>
      </c>
      <c r="E40" s="94">
        <v>26411101</v>
      </c>
    </row>
    <row r="41" spans="2:8" x14ac:dyDescent="0.25">
      <c r="B41" s="101" t="s">
        <v>28</v>
      </c>
      <c r="C41" s="101"/>
      <c r="D41" s="106">
        <v>1129210</v>
      </c>
      <c r="E41" s="106">
        <v>587702</v>
      </c>
    </row>
    <row r="42" spans="2:8" x14ac:dyDescent="0.25">
      <c r="B42" s="95" t="s">
        <v>31</v>
      </c>
      <c r="C42" s="95"/>
      <c r="D42" s="96">
        <v>1801471</v>
      </c>
      <c r="E42" s="96">
        <v>10997</v>
      </c>
    </row>
    <row r="43" spans="2:8" ht="15.75" x14ac:dyDescent="0.3">
      <c r="B43" s="97" t="s">
        <v>29</v>
      </c>
      <c r="C43" s="97"/>
      <c r="D43" s="98">
        <f>SUM(D38:D42)</f>
        <v>60559599</v>
      </c>
      <c r="E43" s="98">
        <f>SUM(E38:E42)</f>
        <v>57322380</v>
      </c>
    </row>
    <row r="44" spans="2:8" x14ac:dyDescent="0.25">
      <c r="B44" s="90"/>
      <c r="C44" s="90"/>
      <c r="D44" s="91"/>
      <c r="E44" s="91"/>
    </row>
    <row r="45" spans="2:8" ht="15.75" x14ac:dyDescent="0.3">
      <c r="B45" s="93" t="s">
        <v>30</v>
      </c>
      <c r="C45" s="93"/>
      <c r="D45" s="91"/>
      <c r="E45" s="91"/>
    </row>
    <row r="46" spans="2:8" x14ac:dyDescent="0.25">
      <c r="B46" s="90" t="s">
        <v>27</v>
      </c>
      <c r="C46" s="90">
        <v>12</v>
      </c>
      <c r="D46" s="94">
        <v>188403</v>
      </c>
      <c r="E46" s="94">
        <v>1998790</v>
      </c>
    </row>
    <row r="47" spans="2:8" x14ac:dyDescent="0.25">
      <c r="B47" s="101" t="s">
        <v>107</v>
      </c>
      <c r="C47" s="101"/>
      <c r="D47" s="94">
        <v>2656455</v>
      </c>
      <c r="E47" s="94">
        <v>2656274</v>
      </c>
    </row>
    <row r="48" spans="2:8" x14ac:dyDescent="0.25">
      <c r="B48" s="101" t="s">
        <v>108</v>
      </c>
      <c r="C48" s="101"/>
      <c r="D48" s="94">
        <v>6124</v>
      </c>
      <c r="E48" s="94">
        <v>53331</v>
      </c>
    </row>
    <row r="49" spans="2:5" x14ac:dyDescent="0.25">
      <c r="B49" s="95" t="s">
        <v>31</v>
      </c>
      <c r="C49" s="95">
        <v>13</v>
      </c>
      <c r="D49" s="96">
        <v>6652466</v>
      </c>
      <c r="E49" s="96">
        <f>6095309+7+121306</f>
        <v>6216622</v>
      </c>
    </row>
    <row r="50" spans="2:5" ht="15.75" x14ac:dyDescent="0.3">
      <c r="B50" s="97" t="s">
        <v>32</v>
      </c>
      <c r="C50" s="97"/>
      <c r="D50" s="98">
        <f>SUM(D46:D49)</f>
        <v>9503448</v>
      </c>
      <c r="E50" s="98">
        <f>SUM(E46:E49)</f>
        <v>10925017</v>
      </c>
    </row>
    <row r="51" spans="2:5" ht="16.5" thickBot="1" x14ac:dyDescent="0.35">
      <c r="B51" s="102" t="s">
        <v>33</v>
      </c>
      <c r="C51" s="102"/>
      <c r="D51" s="103">
        <f>D50+D43</f>
        <v>70063047</v>
      </c>
      <c r="E51" s="103">
        <f>E50+E43</f>
        <v>68247397</v>
      </c>
    </row>
    <row r="52" spans="2:5" ht="16.5" thickBot="1" x14ac:dyDescent="0.35">
      <c r="B52" s="102" t="s">
        <v>34</v>
      </c>
      <c r="C52" s="102"/>
      <c r="D52" s="111">
        <f>D51+D34</f>
        <v>88610432</v>
      </c>
      <c r="E52" s="111">
        <f>E51+E34</f>
        <v>84932014</v>
      </c>
    </row>
    <row r="54" spans="2:5" ht="15.75" x14ac:dyDescent="0.3">
      <c r="B54" s="112"/>
      <c r="C54" s="112"/>
      <c r="D54" s="113"/>
      <c r="E54" s="113"/>
    </row>
    <row r="55" spans="2:5" x14ac:dyDescent="0.25">
      <c r="B55" s="101" t="s">
        <v>35</v>
      </c>
      <c r="C55" s="101"/>
      <c r="D55" s="114">
        <f>Лист1!D10</f>
        <v>368.62675351340255</v>
      </c>
      <c r="E55" s="114">
        <f>Лист1!E10</f>
        <v>244.20366936205062</v>
      </c>
    </row>
    <row r="56" spans="2:5" ht="27.75" thickBot="1" x14ac:dyDescent="0.3">
      <c r="B56" s="115" t="s">
        <v>36</v>
      </c>
      <c r="C56" s="115"/>
      <c r="D56" s="116">
        <f>Лист1!D21</f>
        <v>12938.108621795471</v>
      </c>
      <c r="E56" s="116">
        <f>Лист1!E21</f>
        <v>12938.108621795471</v>
      </c>
    </row>
    <row r="57" spans="2:5" x14ac:dyDescent="0.25">
      <c r="B57" s="90"/>
      <c r="C57" s="90"/>
      <c r="D57" s="117"/>
      <c r="E57" s="118"/>
    </row>
    <row r="58" spans="2:5" x14ac:dyDescent="0.25">
      <c r="B58" s="90"/>
      <c r="C58" s="90"/>
      <c r="D58" s="117"/>
      <c r="E58" s="118"/>
    </row>
    <row r="59" spans="2:5" ht="15.75" x14ac:dyDescent="0.3">
      <c r="B59" s="119" t="s">
        <v>144</v>
      </c>
      <c r="C59" s="119"/>
      <c r="D59" s="171" t="s">
        <v>145</v>
      </c>
      <c r="E59" s="171"/>
    </row>
    <row r="60" spans="2:5" ht="15.75" x14ac:dyDescent="0.3">
      <c r="B60" s="119"/>
      <c r="C60" s="119"/>
      <c r="D60" s="84"/>
      <c r="E60" s="120"/>
    </row>
    <row r="61" spans="2:5" ht="15.75" x14ac:dyDescent="0.3">
      <c r="B61" s="119" t="s">
        <v>135</v>
      </c>
      <c r="C61" s="119"/>
      <c r="D61" s="171" t="s">
        <v>136</v>
      </c>
      <c r="E61" s="171"/>
    </row>
    <row r="62" spans="2:5" x14ac:dyDescent="0.25">
      <c r="B62" s="90"/>
      <c r="C62" s="90"/>
      <c r="D62" s="84"/>
      <c r="E62" s="84"/>
    </row>
    <row r="63" spans="2:5" ht="15.75" x14ac:dyDescent="0.3">
      <c r="B63" s="93" t="s">
        <v>37</v>
      </c>
      <c r="C63" s="93"/>
      <c r="D63" s="84"/>
      <c r="E63" s="118"/>
    </row>
    <row r="64" spans="2:5" ht="15.75" x14ac:dyDescent="0.3">
      <c r="B64" s="93" t="s">
        <v>152</v>
      </c>
      <c r="C64" s="93"/>
      <c r="D64" s="84"/>
      <c r="E64" s="84"/>
    </row>
    <row r="66" spans="2:5" x14ac:dyDescent="0.25">
      <c r="D66" s="124">
        <f>D25-D52</f>
        <v>0</v>
      </c>
      <c r="E66" s="124">
        <f>E25-E52</f>
        <v>0</v>
      </c>
    </row>
    <row r="68" spans="2:5" ht="15.75" x14ac:dyDescent="0.3">
      <c r="B68" s="121"/>
      <c r="C68" s="121"/>
      <c r="D68" s="122"/>
      <c r="E68" s="122"/>
    </row>
  </sheetData>
  <mergeCells count="3">
    <mergeCell ref="D61:E61"/>
    <mergeCell ref="D59:E59"/>
    <mergeCell ref="B3:E4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5"/>
  <sheetViews>
    <sheetView workbookViewId="0">
      <pane xSplit="5" ySplit="6" topLeftCell="F28" activePane="bottomRight" state="frozen"/>
      <selection pane="topRight" activeCell="E1" sqref="E1"/>
      <selection pane="bottomLeft" activeCell="A7" sqref="A7"/>
      <selection pane="bottomRight" activeCell="B2" sqref="B2:E3"/>
    </sheetView>
  </sheetViews>
  <sheetFormatPr defaultColWidth="9.140625" defaultRowHeight="12.75" x14ac:dyDescent="0.2"/>
  <cols>
    <col min="1" max="1" width="3.85546875" style="131" customWidth="1"/>
    <col min="2" max="2" width="37.42578125" style="170" customWidth="1"/>
    <col min="3" max="3" width="10.28515625" style="170" customWidth="1"/>
    <col min="4" max="4" width="22.28515625" style="170" customWidth="1"/>
    <col min="5" max="5" width="21" style="170" customWidth="1"/>
    <col min="6" max="16384" width="9.140625" style="131"/>
  </cols>
  <sheetData>
    <row r="1" spans="2:5" x14ac:dyDescent="0.2">
      <c r="B1" s="129" t="s">
        <v>0</v>
      </c>
      <c r="C1" s="129"/>
      <c r="D1" s="130"/>
      <c r="E1" s="130"/>
    </row>
    <row r="2" spans="2:5" ht="15" customHeight="1" x14ac:dyDescent="0.2">
      <c r="B2" s="174" t="s">
        <v>154</v>
      </c>
      <c r="C2" s="174"/>
      <c r="D2" s="174"/>
      <c r="E2" s="174"/>
    </row>
    <row r="3" spans="2:5" ht="15" customHeight="1" x14ac:dyDescent="0.2">
      <c r="B3" s="174"/>
      <c r="C3" s="174"/>
      <c r="D3" s="174"/>
      <c r="E3" s="174"/>
    </row>
    <row r="4" spans="2:5" x14ac:dyDescent="0.2">
      <c r="B4" s="132"/>
      <c r="C4" s="132"/>
      <c r="D4" s="133"/>
      <c r="E4" s="133"/>
    </row>
    <row r="5" spans="2:5" ht="13.5" customHeight="1" x14ac:dyDescent="0.2">
      <c r="B5" s="175" t="s">
        <v>1</v>
      </c>
      <c r="C5" s="177" t="s">
        <v>153</v>
      </c>
      <c r="D5" s="177" t="s">
        <v>148</v>
      </c>
      <c r="E5" s="177" t="s">
        <v>149</v>
      </c>
    </row>
    <row r="6" spans="2:5" ht="14.25" customHeight="1" thickBot="1" x14ac:dyDescent="0.25">
      <c r="B6" s="176"/>
      <c r="C6" s="178"/>
      <c r="D6" s="178"/>
      <c r="E6" s="178"/>
    </row>
    <row r="7" spans="2:5" ht="9" customHeight="1" x14ac:dyDescent="0.2">
      <c r="B7" s="134"/>
      <c r="C7" s="134"/>
      <c r="D7" s="135"/>
      <c r="E7" s="136"/>
    </row>
    <row r="8" spans="2:5" x14ac:dyDescent="0.2">
      <c r="B8" s="134" t="s">
        <v>38</v>
      </c>
      <c r="C8" s="134">
        <v>14</v>
      </c>
      <c r="D8" s="137">
        <v>17624148</v>
      </c>
      <c r="E8" s="138">
        <v>16168785</v>
      </c>
    </row>
    <row r="9" spans="2:5" x14ac:dyDescent="0.2">
      <c r="B9" s="134" t="s">
        <v>114</v>
      </c>
      <c r="C9" s="134"/>
      <c r="D9" s="139">
        <v>430</v>
      </c>
      <c r="E9" s="140"/>
    </row>
    <row r="10" spans="2:5" x14ac:dyDescent="0.2">
      <c r="B10" s="141" t="s">
        <v>39</v>
      </c>
      <c r="C10" s="141">
        <v>17</v>
      </c>
      <c r="D10" s="142">
        <v>-13900708</v>
      </c>
      <c r="E10" s="143">
        <v>-11215237</v>
      </c>
    </row>
    <row r="11" spans="2:5" x14ac:dyDescent="0.2">
      <c r="B11" s="134"/>
      <c r="C11" s="134"/>
      <c r="D11" s="136"/>
      <c r="E11" s="136"/>
    </row>
    <row r="12" spans="2:5" ht="13.5" thickBot="1" x14ac:dyDescent="0.25">
      <c r="B12" s="144" t="s">
        <v>40</v>
      </c>
      <c r="C12" s="144"/>
      <c r="D12" s="145">
        <f>SUM(D8:D10)</f>
        <v>3723870</v>
      </c>
      <c r="E12" s="145">
        <v>4953548</v>
      </c>
    </row>
    <row r="13" spans="2:5" x14ac:dyDescent="0.2">
      <c r="B13" s="134"/>
      <c r="C13" s="134"/>
      <c r="D13" s="136"/>
      <c r="E13" s="136"/>
    </row>
    <row r="14" spans="2:5" x14ac:dyDescent="0.2">
      <c r="B14" s="134" t="s">
        <v>41</v>
      </c>
      <c r="C14" s="134"/>
      <c r="D14" s="137">
        <v>1499488</v>
      </c>
      <c r="E14" s="138">
        <v>1367303</v>
      </c>
    </row>
    <row r="15" spans="2:5" x14ac:dyDescent="0.2">
      <c r="B15" s="134" t="s">
        <v>42</v>
      </c>
      <c r="C15" s="134">
        <v>16</v>
      </c>
      <c r="D15" s="137">
        <v>332970</v>
      </c>
      <c r="E15" s="138">
        <v>1034128</v>
      </c>
    </row>
    <row r="16" spans="2:5" x14ac:dyDescent="0.2">
      <c r="B16" s="134" t="s">
        <v>43</v>
      </c>
      <c r="C16" s="134">
        <v>18</v>
      </c>
      <c r="D16" s="146">
        <v>-1677849</v>
      </c>
      <c r="E16" s="147">
        <v>-1118490</v>
      </c>
    </row>
    <row r="17" spans="2:5" x14ac:dyDescent="0.2">
      <c r="B17" s="134" t="s">
        <v>44</v>
      </c>
      <c r="C17" s="134"/>
      <c r="D17" s="146">
        <v>-578264</v>
      </c>
      <c r="E17" s="147">
        <v>-1200853</v>
      </c>
    </row>
    <row r="18" spans="2:5" x14ac:dyDescent="0.2">
      <c r="B18" s="141" t="s">
        <v>45</v>
      </c>
      <c r="C18" s="141">
        <v>20</v>
      </c>
      <c r="D18" s="142">
        <v>-484527</v>
      </c>
      <c r="E18" s="143">
        <v>-345111</v>
      </c>
    </row>
    <row r="19" spans="2:5" x14ac:dyDescent="0.2">
      <c r="B19" s="134"/>
      <c r="C19" s="134"/>
      <c r="D19" s="136"/>
      <c r="E19" s="136"/>
    </row>
    <row r="20" spans="2:5" ht="13.5" thickBot="1" x14ac:dyDescent="0.25">
      <c r="B20" s="144" t="s">
        <v>46</v>
      </c>
      <c r="C20" s="144"/>
      <c r="D20" s="145">
        <f>SUM(D12:D18)</f>
        <v>2815688</v>
      </c>
      <c r="E20" s="145">
        <v>4690525</v>
      </c>
    </row>
    <row r="21" spans="2:5" x14ac:dyDescent="0.2">
      <c r="B21" s="134"/>
      <c r="C21" s="134"/>
      <c r="D21" s="136"/>
      <c r="E21" s="136"/>
    </row>
    <row r="22" spans="2:5" ht="15" x14ac:dyDescent="0.25">
      <c r="B22" s="134" t="s">
        <v>47</v>
      </c>
      <c r="C22" s="134">
        <v>15</v>
      </c>
      <c r="D22" s="148">
        <v>32023</v>
      </c>
      <c r="E22" s="149">
        <v>36195</v>
      </c>
    </row>
    <row r="23" spans="2:5" x14ac:dyDescent="0.2">
      <c r="B23" s="141" t="s">
        <v>48</v>
      </c>
      <c r="C23" s="141">
        <v>19</v>
      </c>
      <c r="D23" s="142">
        <v>-969386</v>
      </c>
      <c r="E23" s="143">
        <v>-1047156</v>
      </c>
    </row>
    <row r="24" spans="2:5" x14ac:dyDescent="0.2">
      <c r="B24" s="134"/>
      <c r="C24" s="134"/>
      <c r="D24" s="136"/>
      <c r="E24" s="136"/>
    </row>
    <row r="25" spans="2:5" ht="13.5" thickBot="1" x14ac:dyDescent="0.25">
      <c r="B25" s="144" t="s">
        <v>49</v>
      </c>
      <c r="C25" s="144"/>
      <c r="D25" s="145">
        <f>SUM(D20:D23)</f>
        <v>1878325</v>
      </c>
      <c r="E25" s="145">
        <v>3679564</v>
      </c>
    </row>
    <row r="26" spans="2:5" x14ac:dyDescent="0.2">
      <c r="B26" s="134"/>
      <c r="C26" s="134"/>
      <c r="D26" s="136"/>
      <c r="E26" s="136"/>
    </row>
    <row r="27" spans="2:5" x14ac:dyDescent="0.2">
      <c r="B27" s="141" t="s">
        <v>50</v>
      </c>
      <c r="C27" s="141"/>
      <c r="D27" s="142">
        <v>-12458</v>
      </c>
      <c r="E27" s="143">
        <v>-7508</v>
      </c>
    </row>
    <row r="28" spans="2:5" x14ac:dyDescent="0.2">
      <c r="B28" s="134"/>
      <c r="C28" s="134"/>
      <c r="D28" s="136"/>
      <c r="E28" s="136"/>
    </row>
    <row r="29" spans="2:5" ht="13.5" thickBot="1" x14ac:dyDescent="0.25">
      <c r="B29" s="144" t="s">
        <v>51</v>
      </c>
      <c r="C29" s="144"/>
      <c r="D29" s="145">
        <f>D25+D27</f>
        <v>1865867</v>
      </c>
      <c r="E29" s="145">
        <v>3672056</v>
      </c>
    </row>
    <row r="30" spans="2:5" x14ac:dyDescent="0.2">
      <c r="B30" s="134"/>
      <c r="C30" s="134"/>
      <c r="D30" s="135"/>
      <c r="E30" s="136"/>
    </row>
    <row r="31" spans="2:5" ht="13.5" thickBot="1" x14ac:dyDescent="0.25">
      <c r="B31" s="144" t="s">
        <v>52</v>
      </c>
      <c r="C31" s="144"/>
      <c r="D31" s="145"/>
      <c r="E31" s="145"/>
    </row>
    <row r="32" spans="2:5" x14ac:dyDescent="0.2">
      <c r="B32" s="134" t="s">
        <v>109</v>
      </c>
      <c r="C32" s="134"/>
      <c r="D32" s="139">
        <v>1844826</v>
      </c>
      <c r="E32" s="140">
        <v>3456391</v>
      </c>
    </row>
    <row r="33" spans="2:6" x14ac:dyDescent="0.2">
      <c r="B33" s="141" t="s">
        <v>53</v>
      </c>
      <c r="C33" s="141"/>
      <c r="D33" s="142">
        <v>21041</v>
      </c>
      <c r="E33" s="143">
        <v>215665</v>
      </c>
    </row>
    <row r="34" spans="2:6" x14ac:dyDescent="0.2">
      <c r="B34" s="134"/>
      <c r="C34" s="134"/>
      <c r="D34" s="135"/>
      <c r="E34" s="136"/>
    </row>
    <row r="35" spans="2:6" ht="13.5" thickBot="1" x14ac:dyDescent="0.25">
      <c r="B35" s="144" t="s">
        <v>54</v>
      </c>
      <c r="C35" s="144"/>
      <c r="D35" s="145">
        <f>D32+D33</f>
        <v>1865867</v>
      </c>
      <c r="E35" s="145">
        <v>3672056</v>
      </c>
    </row>
    <row r="36" spans="2:6" x14ac:dyDescent="0.2">
      <c r="B36" s="134"/>
      <c r="C36" s="134"/>
      <c r="D36" s="135"/>
      <c r="E36" s="136"/>
    </row>
    <row r="37" spans="2:6" x14ac:dyDescent="0.2">
      <c r="B37" s="134" t="s">
        <v>55</v>
      </c>
      <c r="C37" s="134"/>
      <c r="D37" s="146">
        <v>0</v>
      </c>
      <c r="E37" s="137">
        <v>0</v>
      </c>
    </row>
    <row r="38" spans="2:6" x14ac:dyDescent="0.2">
      <c r="B38" s="150" t="s">
        <v>56</v>
      </c>
      <c r="C38" s="150"/>
      <c r="D38" s="151">
        <f>D35+D37</f>
        <v>1865867</v>
      </c>
      <c r="E38" s="152">
        <v>3672056</v>
      </c>
    </row>
    <row r="39" spans="2:6" ht="25.5" x14ac:dyDescent="0.2">
      <c r="B39" s="153" t="s">
        <v>110</v>
      </c>
      <c r="C39" s="153"/>
      <c r="D39" s="154"/>
      <c r="E39" s="155"/>
    </row>
    <row r="40" spans="2:6" ht="21.75" customHeight="1" x14ac:dyDescent="0.2">
      <c r="B40" s="134" t="s">
        <v>109</v>
      </c>
      <c r="C40" s="134"/>
      <c r="D40" s="139">
        <f>D38-D41</f>
        <v>1844826</v>
      </c>
      <c r="E40" s="140">
        <v>3456391</v>
      </c>
    </row>
    <row r="41" spans="2:6" x14ac:dyDescent="0.2">
      <c r="B41" s="141" t="s">
        <v>53</v>
      </c>
      <c r="C41" s="141"/>
      <c r="D41" s="142">
        <f>D33</f>
        <v>21041</v>
      </c>
      <c r="E41" s="142">
        <v>215665</v>
      </c>
    </row>
    <row r="42" spans="2:6" ht="26.25" thickBot="1" x14ac:dyDescent="0.25">
      <c r="B42" s="156" t="s">
        <v>111</v>
      </c>
      <c r="C42" s="156"/>
      <c r="D42" s="145">
        <f>D40+D41</f>
        <v>1865867</v>
      </c>
      <c r="E42" s="145">
        <v>3672056</v>
      </c>
    </row>
    <row r="43" spans="2:6" x14ac:dyDescent="0.2">
      <c r="B43" s="153"/>
      <c r="C43" s="153"/>
      <c r="D43" s="157"/>
      <c r="E43" s="157"/>
    </row>
    <row r="44" spans="2:6" ht="31.5" x14ac:dyDescent="0.2">
      <c r="B44" s="158" t="s">
        <v>133</v>
      </c>
      <c r="C44" s="158"/>
      <c r="D44" s="157"/>
      <c r="E44" s="157"/>
    </row>
    <row r="45" spans="2:6" x14ac:dyDescent="0.2">
      <c r="B45" s="159" t="s">
        <v>134</v>
      </c>
      <c r="C45" s="159"/>
      <c r="D45" s="160">
        <f>D35/Лист1!D7*1000</f>
        <v>124.56909273922058</v>
      </c>
      <c r="E45" s="160">
        <f>E35/Лист1!E7*1000</f>
        <v>245.15396028099076</v>
      </c>
      <c r="F45" s="161"/>
    </row>
    <row r="46" spans="2:6" ht="13.5" thickBot="1" x14ac:dyDescent="0.25">
      <c r="B46" s="162"/>
      <c r="C46" s="162"/>
      <c r="D46" s="162"/>
      <c r="E46" s="162"/>
    </row>
    <row r="47" spans="2:6" ht="13.5" thickTop="1" x14ac:dyDescent="0.2">
      <c r="B47" s="163"/>
      <c r="C47" s="163"/>
      <c r="D47" s="164"/>
      <c r="E47" s="164"/>
    </row>
    <row r="48" spans="2:6" x14ac:dyDescent="0.2">
      <c r="B48" s="163"/>
      <c r="C48" s="163"/>
      <c r="D48" s="164"/>
      <c r="E48" s="164"/>
    </row>
    <row r="49" spans="2:5" x14ac:dyDescent="0.2">
      <c r="B49" s="163"/>
      <c r="C49" s="163"/>
      <c r="D49" s="164"/>
      <c r="E49" s="164"/>
    </row>
    <row r="50" spans="2:5" x14ac:dyDescent="0.2">
      <c r="B50" s="165" t="s">
        <v>144</v>
      </c>
      <c r="C50" s="165"/>
      <c r="D50" s="173" t="s">
        <v>145</v>
      </c>
      <c r="E50" s="173"/>
    </row>
    <row r="51" spans="2:5" x14ac:dyDescent="0.2">
      <c r="B51" s="165"/>
      <c r="C51" s="165"/>
      <c r="D51" s="166"/>
      <c r="E51" s="167"/>
    </row>
    <row r="52" spans="2:5" x14ac:dyDescent="0.2">
      <c r="B52" s="165" t="s">
        <v>135</v>
      </c>
      <c r="C52" s="165"/>
      <c r="D52" s="173" t="s">
        <v>136</v>
      </c>
      <c r="E52" s="173"/>
    </row>
    <row r="53" spans="2:5" x14ac:dyDescent="0.2">
      <c r="B53" s="134"/>
      <c r="C53" s="134"/>
      <c r="D53" s="130"/>
      <c r="E53" s="130"/>
    </row>
    <row r="54" spans="2:5" x14ac:dyDescent="0.2">
      <c r="B54" s="168" t="s">
        <v>37</v>
      </c>
      <c r="C54" s="168"/>
      <c r="D54" s="130"/>
      <c r="E54" s="169"/>
    </row>
    <row r="55" spans="2:5" x14ac:dyDescent="0.2">
      <c r="B55" s="168" t="s">
        <v>152</v>
      </c>
      <c r="C55" s="168"/>
      <c r="D55" s="130"/>
      <c r="E55" s="130"/>
    </row>
  </sheetData>
  <mergeCells count="7">
    <mergeCell ref="D52:E52"/>
    <mergeCell ref="B2:E3"/>
    <mergeCell ref="B5:B6"/>
    <mergeCell ref="D5:D6"/>
    <mergeCell ref="E5:E6"/>
    <mergeCell ref="D50:E50"/>
    <mergeCell ref="C5:C6"/>
  </mergeCells>
  <pageMargins left="0.9055118110236221" right="0.70866141732283472" top="1.1417322834645669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workbookViewId="0">
      <pane xSplit="4" ySplit="5" topLeftCell="J33" activePane="bottomRight" state="frozen"/>
      <selection pane="topRight" activeCell="E1" sqref="E1"/>
      <selection pane="bottomLeft" activeCell="A6" sqref="A6"/>
      <selection pane="bottomRight" activeCell="A2" sqref="A2:B3"/>
    </sheetView>
  </sheetViews>
  <sheetFormatPr defaultColWidth="9.140625" defaultRowHeight="13.5" x14ac:dyDescent="0.25"/>
  <cols>
    <col min="1" max="1" width="62.85546875" style="2" customWidth="1"/>
    <col min="2" max="2" width="21.42578125" style="29" customWidth="1"/>
    <col min="3" max="3" width="21.7109375" style="29" customWidth="1"/>
    <col min="4" max="4" width="3.28515625" style="2" customWidth="1"/>
    <col min="5" max="5" width="9.140625" style="2"/>
    <col min="6" max="6" width="10.85546875" style="2" bestFit="1" customWidth="1"/>
    <col min="7" max="16384" width="9.140625" style="2"/>
  </cols>
  <sheetData>
    <row r="1" spans="1:6" ht="15" x14ac:dyDescent="0.25">
      <c r="A1" s="1" t="s">
        <v>0</v>
      </c>
    </row>
    <row r="2" spans="1:6" ht="15" customHeight="1" x14ac:dyDescent="0.25">
      <c r="A2" s="179" t="s">
        <v>156</v>
      </c>
      <c r="B2" s="179"/>
    </row>
    <row r="3" spans="1:6" ht="15" customHeight="1" x14ac:dyDescent="0.25">
      <c r="A3" s="179"/>
      <c r="B3" s="179"/>
    </row>
    <row r="4" spans="1:6" ht="15" customHeight="1" x14ac:dyDescent="0.25">
      <c r="A4" s="45"/>
      <c r="B4" s="180" t="s">
        <v>150</v>
      </c>
      <c r="C4" s="180" t="s">
        <v>151</v>
      </c>
    </row>
    <row r="5" spans="1:6" ht="15.75" thickBot="1" x14ac:dyDescent="0.35">
      <c r="A5" s="46" t="s">
        <v>1</v>
      </c>
      <c r="B5" s="181"/>
      <c r="C5" s="181"/>
    </row>
    <row r="6" spans="1:6" ht="15" x14ac:dyDescent="0.3">
      <c r="A6" s="4" t="s">
        <v>58</v>
      </c>
      <c r="B6" s="33"/>
      <c r="C6" s="33"/>
    </row>
    <row r="7" spans="1:6" ht="15" x14ac:dyDescent="0.25">
      <c r="A7" s="2" t="s">
        <v>59</v>
      </c>
      <c r="B7" s="34">
        <f>'форма 2'!D25</f>
        <v>1878325</v>
      </c>
      <c r="C7" s="34">
        <v>3679564</v>
      </c>
      <c r="E7" s="8"/>
      <c r="F7" s="80"/>
    </row>
    <row r="8" spans="1:6" x14ac:dyDescent="0.25">
      <c r="A8" s="2" t="s">
        <v>60</v>
      </c>
      <c r="B8" s="32"/>
      <c r="C8" s="32"/>
    </row>
    <row r="9" spans="1:6" x14ac:dyDescent="0.25">
      <c r="A9" s="2" t="s">
        <v>99</v>
      </c>
      <c r="B9" s="30">
        <v>2855732</v>
      </c>
      <c r="C9" s="30">
        <v>2980114</v>
      </c>
    </row>
    <row r="10" spans="1:6" x14ac:dyDescent="0.25">
      <c r="A10" s="2" t="s">
        <v>86</v>
      </c>
      <c r="B10" s="36">
        <v>-5980</v>
      </c>
      <c r="C10" s="36">
        <v>-305732</v>
      </c>
    </row>
    <row r="11" spans="1:6" x14ac:dyDescent="0.25">
      <c r="A11" s="3" t="s">
        <v>98</v>
      </c>
      <c r="B11" s="36"/>
      <c r="C11" s="36"/>
    </row>
    <row r="12" spans="1:6" x14ac:dyDescent="0.25">
      <c r="A12" s="3" t="s">
        <v>47</v>
      </c>
      <c r="B12" s="36">
        <v>-32023</v>
      </c>
      <c r="C12" s="36">
        <v>-36195</v>
      </c>
    </row>
    <row r="13" spans="1:6" x14ac:dyDescent="0.25">
      <c r="A13" s="3" t="s">
        <v>87</v>
      </c>
      <c r="B13" s="36">
        <v>969386</v>
      </c>
      <c r="C13" s="36">
        <v>1047156</v>
      </c>
    </row>
    <row r="14" spans="1:6" x14ac:dyDescent="0.25">
      <c r="A14" s="3" t="s">
        <v>88</v>
      </c>
      <c r="B14" s="36">
        <v>-44284</v>
      </c>
      <c r="C14" s="36">
        <v>-48890</v>
      </c>
    </row>
    <row r="15" spans="1:6" x14ac:dyDescent="0.25">
      <c r="A15" s="6" t="s">
        <v>100</v>
      </c>
      <c r="B15" s="31">
        <v>1070643</v>
      </c>
      <c r="C15" s="31">
        <v>646520</v>
      </c>
    </row>
    <row r="16" spans="1:6" ht="30" x14ac:dyDescent="0.3">
      <c r="A16" s="13" t="s">
        <v>61</v>
      </c>
      <c r="B16" s="34">
        <f>SUM(B7:B15)</f>
        <v>6691799</v>
      </c>
      <c r="C16" s="34">
        <v>7962537</v>
      </c>
    </row>
    <row r="17" spans="1:3" x14ac:dyDescent="0.25">
      <c r="A17" s="5" t="s">
        <v>62</v>
      </c>
      <c r="B17" s="30">
        <v>3174986</v>
      </c>
      <c r="C17" s="30">
        <v>25837674</v>
      </c>
    </row>
    <row r="18" spans="1:3" x14ac:dyDescent="0.25">
      <c r="A18" s="5" t="s">
        <v>63</v>
      </c>
      <c r="B18" s="30">
        <v>-3660123</v>
      </c>
      <c r="C18" s="30">
        <v>-3296662</v>
      </c>
    </row>
    <row r="19" spans="1:3" x14ac:dyDescent="0.25">
      <c r="A19" s="28" t="s">
        <v>64</v>
      </c>
      <c r="B19" s="36">
        <v>-534996</v>
      </c>
      <c r="C19" s="36">
        <v>1480942</v>
      </c>
    </row>
    <row r="20" spans="1:3" x14ac:dyDescent="0.25">
      <c r="A20" s="14" t="s">
        <v>89</v>
      </c>
      <c r="B20" s="31">
        <v>-2650939</v>
      </c>
      <c r="C20" s="31">
        <v>-2502</v>
      </c>
    </row>
    <row r="21" spans="1:3" ht="15" x14ac:dyDescent="0.3">
      <c r="A21" s="15" t="s">
        <v>65</v>
      </c>
      <c r="B21" s="37">
        <f>SUM(B16:B20)</f>
        <v>3020727</v>
      </c>
      <c r="C21" s="37">
        <v>31981989</v>
      </c>
    </row>
    <row r="22" spans="1:3" x14ac:dyDescent="0.25">
      <c r="A22" s="27" t="s">
        <v>66</v>
      </c>
      <c r="B22" s="38">
        <v>-127691</v>
      </c>
      <c r="C22" s="38">
        <v>-63370</v>
      </c>
    </row>
    <row r="23" spans="1:3" x14ac:dyDescent="0.25">
      <c r="A23" s="28" t="s">
        <v>90</v>
      </c>
      <c r="B23" s="36">
        <v>-290947</v>
      </c>
      <c r="C23" s="36">
        <v>-281816</v>
      </c>
    </row>
    <row r="24" spans="1:3" x14ac:dyDescent="0.25">
      <c r="A24" s="14" t="s">
        <v>91</v>
      </c>
      <c r="B24" s="31">
        <v>165594</v>
      </c>
      <c r="C24" s="31">
        <v>94999</v>
      </c>
    </row>
    <row r="25" spans="1:3" ht="30" x14ac:dyDescent="0.3">
      <c r="A25" s="16" t="s">
        <v>67</v>
      </c>
      <c r="B25" s="37">
        <f>SUM(B21:B24)</f>
        <v>2767683</v>
      </c>
      <c r="C25" s="37">
        <v>31731802</v>
      </c>
    </row>
    <row r="26" spans="1:3" x14ac:dyDescent="0.25">
      <c r="A26" s="5"/>
      <c r="B26" s="35"/>
      <c r="C26" s="32"/>
    </row>
    <row r="27" spans="1:3" ht="15" x14ac:dyDescent="0.3">
      <c r="A27" s="17" t="s">
        <v>68</v>
      </c>
      <c r="B27" s="35"/>
      <c r="C27" s="32"/>
    </row>
    <row r="28" spans="1:3" x14ac:dyDescent="0.25">
      <c r="A28" s="42" t="s">
        <v>131</v>
      </c>
      <c r="B28" s="30">
        <v>-620585</v>
      </c>
      <c r="C28" s="30">
        <v>-665933</v>
      </c>
    </row>
    <row r="29" spans="1:3" x14ac:dyDescent="0.25">
      <c r="A29" s="5" t="s">
        <v>69</v>
      </c>
      <c r="B29" s="12">
        <v>328383</v>
      </c>
      <c r="C29" s="12">
        <v>53342</v>
      </c>
    </row>
    <row r="30" spans="1:3" x14ac:dyDescent="0.25">
      <c r="A30" s="5" t="s">
        <v>96</v>
      </c>
      <c r="B30" s="30">
        <v>39526225</v>
      </c>
      <c r="C30" s="30">
        <v>-19932813</v>
      </c>
    </row>
    <row r="31" spans="1:3" x14ac:dyDescent="0.25">
      <c r="A31" s="5" t="s">
        <v>97</v>
      </c>
      <c r="B31" s="30">
        <v>-41793899</v>
      </c>
      <c r="C31" s="30">
        <v>-9589028</v>
      </c>
    </row>
    <row r="32" spans="1:3" x14ac:dyDescent="0.25">
      <c r="A32" s="5" t="s">
        <v>70</v>
      </c>
      <c r="B32" s="30"/>
      <c r="C32" s="30"/>
    </row>
    <row r="33" spans="1:6" x14ac:dyDescent="0.25">
      <c r="A33" s="5" t="s">
        <v>71</v>
      </c>
      <c r="B33" s="30">
        <v>324</v>
      </c>
      <c r="C33" s="30"/>
    </row>
    <row r="34" spans="1:6" ht="30" x14ac:dyDescent="0.3">
      <c r="A34" s="18" t="s">
        <v>72</v>
      </c>
      <c r="B34" s="39">
        <f>SUM(B28:B33)</f>
        <v>-2559552</v>
      </c>
      <c r="C34" s="39">
        <v>-30134432</v>
      </c>
    </row>
    <row r="35" spans="1:6" x14ac:dyDescent="0.25">
      <c r="A35" s="5"/>
      <c r="B35" s="35"/>
      <c r="C35" s="32"/>
    </row>
    <row r="36" spans="1:6" ht="15" x14ac:dyDescent="0.3">
      <c r="A36" s="17" t="s">
        <v>73</v>
      </c>
      <c r="B36" s="35"/>
      <c r="C36" s="32"/>
    </row>
    <row r="37" spans="1:6" x14ac:dyDescent="0.25">
      <c r="A37" s="5" t="s">
        <v>101</v>
      </c>
      <c r="B37" s="30">
        <v>0</v>
      </c>
      <c r="C37" s="12"/>
    </row>
    <row r="38" spans="1:6" x14ac:dyDescent="0.25">
      <c r="A38" s="5" t="s">
        <v>92</v>
      </c>
      <c r="B38" s="30">
        <v>-1811768</v>
      </c>
      <c r="C38" s="30">
        <v>-3631549</v>
      </c>
    </row>
    <row r="39" spans="1:6" x14ac:dyDescent="0.25">
      <c r="A39" s="5" t="s">
        <v>93</v>
      </c>
      <c r="B39" s="30">
        <v>-516368</v>
      </c>
      <c r="C39" s="30">
        <v>-376654</v>
      </c>
    </row>
    <row r="40" spans="1:6" ht="15" x14ac:dyDescent="0.3">
      <c r="A40" s="19" t="s">
        <v>74</v>
      </c>
      <c r="B40" s="39">
        <f>SUM(B36:B39)</f>
        <v>-2328136</v>
      </c>
      <c r="C40" s="39">
        <v>-4008203</v>
      </c>
    </row>
    <row r="41" spans="1:6" x14ac:dyDescent="0.25">
      <c r="A41" s="20" t="s">
        <v>102</v>
      </c>
      <c r="B41" s="51">
        <v>5937</v>
      </c>
      <c r="C41" s="67">
        <v>15860</v>
      </c>
    </row>
    <row r="42" spans="1:6" ht="15" x14ac:dyDescent="0.3">
      <c r="A42" s="7" t="s">
        <v>75</v>
      </c>
      <c r="B42" s="21">
        <f>B25+B34+B40+B41</f>
        <v>-2114068</v>
      </c>
      <c r="C42" s="68">
        <v>-2394973</v>
      </c>
      <c r="F42" s="80"/>
    </row>
    <row r="43" spans="1:6" ht="15" x14ac:dyDescent="0.3">
      <c r="A43" s="7" t="s">
        <v>76</v>
      </c>
      <c r="B43" s="40">
        <v>2939730</v>
      </c>
      <c r="C43" s="40">
        <v>3227577</v>
      </c>
    </row>
    <row r="44" spans="1:6" x14ac:dyDescent="0.25">
      <c r="B44" s="32"/>
      <c r="C44" s="32"/>
    </row>
    <row r="45" spans="1:6" ht="15.75" thickBot="1" x14ac:dyDescent="0.35">
      <c r="A45" s="9" t="s">
        <v>77</v>
      </c>
      <c r="B45" s="81">
        <f>B42+B43</f>
        <v>825662</v>
      </c>
      <c r="C45" s="41">
        <v>832604</v>
      </c>
      <c r="F45" s="22"/>
    </row>
    <row r="46" spans="1:6" ht="15" x14ac:dyDescent="0.25">
      <c r="A46"/>
      <c r="B46" s="33"/>
    </row>
    <row r="47" spans="1:6" ht="15" x14ac:dyDescent="0.25">
      <c r="A47"/>
      <c r="B47" s="33">
        <f>B45-'форма 1'!D22</f>
        <v>0</v>
      </c>
    </row>
    <row r="48" spans="1:6" ht="15" x14ac:dyDescent="0.3">
      <c r="A48" s="119" t="s">
        <v>144</v>
      </c>
      <c r="B48" s="171" t="s">
        <v>145</v>
      </c>
      <c r="C48" s="171"/>
    </row>
    <row r="49" spans="1:3" ht="9.75" customHeight="1" x14ac:dyDescent="0.3">
      <c r="A49" s="119"/>
      <c r="B49" s="84"/>
      <c r="C49" s="120"/>
    </row>
    <row r="50" spans="1:3" ht="15" x14ac:dyDescent="0.3">
      <c r="A50" s="119" t="s">
        <v>135</v>
      </c>
      <c r="B50" s="171" t="s">
        <v>136</v>
      </c>
      <c r="C50" s="171"/>
    </row>
    <row r="51" spans="1:3" x14ac:dyDescent="0.25">
      <c r="A51" s="90"/>
      <c r="B51" s="84"/>
      <c r="C51" s="84"/>
    </row>
    <row r="52" spans="1:3" ht="15" x14ac:dyDescent="0.3">
      <c r="A52" s="93" t="s">
        <v>37</v>
      </c>
      <c r="B52" s="84"/>
      <c r="C52" s="118"/>
    </row>
    <row r="53" spans="1:3" ht="15" x14ac:dyDescent="0.3">
      <c r="A53" s="93" t="s">
        <v>152</v>
      </c>
      <c r="B53" s="84"/>
      <c r="C53" s="84"/>
    </row>
    <row r="54" spans="1:3" ht="15" x14ac:dyDescent="0.3">
      <c r="A54" s="93"/>
    </row>
    <row r="57" spans="1:3" x14ac:dyDescent="0.25">
      <c r="B57" s="48"/>
      <c r="C57" s="33"/>
    </row>
    <row r="59" spans="1:3" x14ac:dyDescent="0.25">
      <c r="B59" s="33"/>
    </row>
    <row r="60" spans="1:3" x14ac:dyDescent="0.25">
      <c r="B60" s="50"/>
    </row>
  </sheetData>
  <mergeCells count="5">
    <mergeCell ref="A2:B3"/>
    <mergeCell ref="B4:B5"/>
    <mergeCell ref="C4:C5"/>
    <mergeCell ref="B48:C48"/>
    <mergeCell ref="B50:C50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1"/>
  <sheetViews>
    <sheetView tabSelected="1" workbookViewId="0">
      <selection activeCell="H21" sqref="H21"/>
    </sheetView>
  </sheetViews>
  <sheetFormatPr defaultColWidth="9.140625"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4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11" x14ac:dyDescent="0.3">
      <c r="A2" s="4" t="s">
        <v>78</v>
      </c>
    </row>
    <row r="3" spans="1:11" x14ac:dyDescent="0.3">
      <c r="A3" s="11" t="s">
        <v>157</v>
      </c>
      <c r="B3" s="11"/>
      <c r="C3" s="11"/>
      <c r="D3" s="11"/>
      <c r="E3" s="11"/>
      <c r="F3" s="11"/>
      <c r="G3" s="11"/>
      <c r="H3" s="11"/>
      <c r="I3" s="11"/>
    </row>
    <row r="4" spans="1:11" x14ac:dyDescent="0.3">
      <c r="A4" s="4" t="s">
        <v>147</v>
      </c>
      <c r="B4" s="11"/>
      <c r="C4" s="11"/>
      <c r="D4" s="11"/>
      <c r="E4" s="11"/>
      <c r="F4" s="128"/>
      <c r="G4" s="11"/>
      <c r="H4" s="128"/>
      <c r="I4" s="11"/>
    </row>
    <row r="5" spans="1:11" x14ac:dyDescent="0.3">
      <c r="E5" s="5"/>
    </row>
    <row r="6" spans="1:11" ht="15" customHeight="1" x14ac:dyDescent="0.3">
      <c r="A6" s="187" t="s">
        <v>79</v>
      </c>
      <c r="B6" s="188"/>
      <c r="C6" s="188"/>
      <c r="D6" s="188"/>
      <c r="E6" s="188"/>
      <c r="F6" s="188"/>
      <c r="G6" s="189"/>
      <c r="H6" s="182" t="s">
        <v>80</v>
      </c>
      <c r="I6" s="182" t="s">
        <v>23</v>
      </c>
    </row>
    <row r="7" spans="1:11" ht="30" customHeight="1" x14ac:dyDescent="0.25">
      <c r="A7" s="44"/>
      <c r="B7" s="192" t="s">
        <v>104</v>
      </c>
      <c r="C7" s="193"/>
      <c r="D7" s="190" t="s">
        <v>103</v>
      </c>
      <c r="E7" s="185" t="s">
        <v>19</v>
      </c>
      <c r="F7" s="185" t="s">
        <v>81</v>
      </c>
      <c r="G7" s="182" t="s">
        <v>82</v>
      </c>
      <c r="H7" s="183"/>
      <c r="I7" s="183"/>
    </row>
    <row r="8" spans="1:11" ht="30" x14ac:dyDescent="0.25">
      <c r="A8" s="23" t="s">
        <v>83</v>
      </c>
      <c r="B8" s="43" t="s">
        <v>57</v>
      </c>
      <c r="C8" s="43" t="s">
        <v>84</v>
      </c>
      <c r="D8" s="191"/>
      <c r="E8" s="186"/>
      <c r="F8" s="186"/>
      <c r="G8" s="184"/>
      <c r="H8" s="184"/>
      <c r="I8" s="184"/>
    </row>
    <row r="9" spans="1:11" s="10" customFormat="1" x14ac:dyDescent="0.25">
      <c r="A9" s="24" t="s">
        <v>140</v>
      </c>
      <c r="B9" s="69">
        <v>1379310</v>
      </c>
      <c r="C9" s="69">
        <v>12875173</v>
      </c>
      <c r="D9" s="70">
        <v>-35700</v>
      </c>
      <c r="E9" s="69">
        <v>17639437</v>
      </c>
      <c r="F9" s="70">
        <f>-17257103</f>
        <v>-17257103</v>
      </c>
      <c r="G9" s="70">
        <f t="shared" ref="G9:G15" si="0">SUM(B9:F9)</f>
        <v>14601117</v>
      </c>
      <c r="H9" s="70">
        <f>2083694-194</f>
        <v>2083500</v>
      </c>
      <c r="I9" s="70">
        <f>G9+H9</f>
        <v>16684617</v>
      </c>
    </row>
    <row r="10" spans="1:11" s="10" customFormat="1" x14ac:dyDescent="0.25">
      <c r="A10" s="25" t="s">
        <v>94</v>
      </c>
      <c r="B10" s="71"/>
      <c r="C10" s="69"/>
      <c r="D10" s="72"/>
      <c r="E10" s="69"/>
      <c r="F10" s="70"/>
      <c r="G10" s="70">
        <f t="shared" si="0"/>
        <v>0</v>
      </c>
      <c r="H10" s="70"/>
      <c r="I10" s="70">
        <f t="shared" ref="I10:I15" si="1">G10+H10</f>
        <v>0</v>
      </c>
    </row>
    <row r="11" spans="1:11" s="26" customFormat="1" x14ac:dyDescent="0.25">
      <c r="A11" s="25" t="s">
        <v>85</v>
      </c>
      <c r="B11" s="73" t="s">
        <v>17</v>
      </c>
      <c r="C11" s="73" t="s">
        <v>17</v>
      </c>
      <c r="D11" s="74"/>
      <c r="E11" s="73"/>
      <c r="F11" s="75">
        <f>'форма 2'!D40</f>
        <v>1844826</v>
      </c>
      <c r="G11" s="70">
        <f t="shared" si="0"/>
        <v>1844826</v>
      </c>
      <c r="H11" s="75">
        <f>'форма 2'!D41</f>
        <v>21041</v>
      </c>
      <c r="I11" s="70">
        <f t="shared" si="1"/>
        <v>1865867</v>
      </c>
      <c r="K11" s="126"/>
    </row>
    <row r="12" spans="1:11" s="26" customFormat="1" x14ac:dyDescent="0.25">
      <c r="A12" s="25" t="s">
        <v>105</v>
      </c>
      <c r="B12" s="73"/>
      <c r="C12" s="73"/>
      <c r="D12" s="74"/>
      <c r="E12" s="79">
        <v>-1881874</v>
      </c>
      <c r="F12" s="75">
        <f>-E12</f>
        <v>1881874</v>
      </c>
      <c r="G12" s="70">
        <f t="shared" si="0"/>
        <v>0</v>
      </c>
      <c r="H12" s="75"/>
      <c r="I12" s="70">
        <f t="shared" si="1"/>
        <v>0</v>
      </c>
    </row>
    <row r="13" spans="1:11" s="26" customFormat="1" hidden="1" x14ac:dyDescent="0.25">
      <c r="A13" s="25" t="s">
        <v>113</v>
      </c>
      <c r="B13" s="73"/>
      <c r="C13" s="73"/>
      <c r="D13" s="74"/>
      <c r="E13" s="74"/>
      <c r="F13" s="71"/>
      <c r="G13" s="70">
        <f t="shared" si="0"/>
        <v>0</v>
      </c>
      <c r="H13" s="75"/>
      <c r="I13" s="70">
        <f t="shared" si="1"/>
        <v>0</v>
      </c>
    </row>
    <row r="14" spans="1:11" s="26" customFormat="1" ht="27" x14ac:dyDescent="0.25">
      <c r="A14" s="25" t="s">
        <v>95</v>
      </c>
      <c r="B14" s="73"/>
      <c r="C14" s="73"/>
      <c r="D14" s="74"/>
      <c r="E14" s="76">
        <v>2311</v>
      </c>
      <c r="F14" s="75">
        <v>-1987</v>
      </c>
      <c r="G14" s="70">
        <f>SUM(B14:F14)</f>
        <v>324</v>
      </c>
      <c r="H14" s="75">
        <v>-3423</v>
      </c>
      <c r="I14" s="70">
        <f>G14+H14</f>
        <v>-3099</v>
      </c>
    </row>
    <row r="15" spans="1:11" s="26" customFormat="1" x14ac:dyDescent="0.25">
      <c r="A15" s="25" t="s">
        <v>132</v>
      </c>
      <c r="B15" s="73"/>
      <c r="C15" s="73"/>
      <c r="D15" s="74"/>
      <c r="E15" s="76"/>
      <c r="F15" s="75"/>
      <c r="G15" s="70">
        <f t="shared" si="0"/>
        <v>0</v>
      </c>
      <c r="H15" s="75"/>
      <c r="I15" s="70">
        <f t="shared" si="1"/>
        <v>0</v>
      </c>
    </row>
    <row r="16" spans="1:11" s="10" customFormat="1" x14ac:dyDescent="0.25">
      <c r="A16" s="24" t="s">
        <v>139</v>
      </c>
      <c r="B16" s="69">
        <f t="shared" ref="B16:D16" si="2">SUM(B9:B14)</f>
        <v>1379310</v>
      </c>
      <c r="C16" s="69">
        <f t="shared" si="2"/>
        <v>12875173</v>
      </c>
      <c r="D16" s="69">
        <f t="shared" si="2"/>
        <v>-35700</v>
      </c>
      <c r="E16" s="69">
        <f>SUM(E9:E14)</f>
        <v>15759874</v>
      </c>
      <c r="F16" s="70">
        <f>SUM(F9:F15)</f>
        <v>-13532390</v>
      </c>
      <c r="G16" s="70">
        <f>SUM(G9:G15)</f>
        <v>16446267</v>
      </c>
      <c r="H16" s="70">
        <f>SUM(H9:H14)</f>
        <v>2101118</v>
      </c>
      <c r="I16" s="70">
        <f>SUM(I9:I15)</f>
        <v>18547385</v>
      </c>
    </row>
    <row r="17" spans="1:13" ht="13.5" x14ac:dyDescent="0.25">
      <c r="B17" s="22"/>
      <c r="C17" s="22"/>
      <c r="D17" s="22"/>
      <c r="E17" s="22"/>
      <c r="F17" s="22"/>
      <c r="G17" s="22"/>
      <c r="H17" s="22"/>
      <c r="I17" s="22"/>
      <c r="M17" s="8"/>
    </row>
    <row r="18" spans="1:13" ht="13.5" x14ac:dyDescent="0.25">
      <c r="B18" s="22"/>
      <c r="C18" s="22"/>
      <c r="D18" s="22"/>
      <c r="E18" s="22"/>
      <c r="F18" s="22"/>
      <c r="G18" s="22"/>
      <c r="H18" s="22"/>
      <c r="I18" s="22"/>
    </row>
    <row r="19" spans="1:13" ht="13.5" x14ac:dyDescent="0.25">
      <c r="B19" s="22"/>
      <c r="C19" s="22"/>
      <c r="D19" s="22"/>
      <c r="E19" s="22"/>
      <c r="F19" s="22"/>
      <c r="G19" s="22"/>
      <c r="H19" s="22"/>
      <c r="I19" s="22"/>
    </row>
    <row r="20" spans="1:13" x14ac:dyDescent="0.3">
      <c r="A20" s="119" t="s">
        <v>144</v>
      </c>
      <c r="B20" s="171"/>
      <c r="C20" s="171"/>
      <c r="E20" s="11" t="s">
        <v>145</v>
      </c>
    </row>
    <row r="21" spans="1:13" x14ac:dyDescent="0.3">
      <c r="A21" s="119"/>
      <c r="B21" s="84"/>
      <c r="C21" s="120"/>
      <c r="F21" s="4"/>
    </row>
    <row r="22" spans="1:13" x14ac:dyDescent="0.3">
      <c r="A22" s="119" t="s">
        <v>135</v>
      </c>
      <c r="B22" s="171"/>
      <c r="C22" s="171"/>
      <c r="E22" s="11" t="str">
        <f>'форма 1'!D61</f>
        <v>Штефанова К.Н.</v>
      </c>
      <c r="F22" s="4"/>
    </row>
    <row r="23" spans="1:13" x14ac:dyDescent="0.3">
      <c r="A23" s="90"/>
      <c r="B23" s="84"/>
      <c r="C23" s="84"/>
      <c r="F23" s="4" t="s">
        <v>17</v>
      </c>
    </row>
    <row r="24" spans="1:13" x14ac:dyDescent="0.3">
      <c r="A24" s="93" t="s">
        <v>37</v>
      </c>
      <c r="B24" s="84"/>
      <c r="C24" s="118"/>
    </row>
    <row r="25" spans="1:13" x14ac:dyDescent="0.3">
      <c r="A25" s="93" t="s">
        <v>146</v>
      </c>
      <c r="B25" s="84"/>
      <c r="C25" s="84"/>
      <c r="H25" s="47"/>
    </row>
    <row r="26" spans="1:13" x14ac:dyDescent="0.3">
      <c r="A26" s="4"/>
      <c r="H26" s="47"/>
    </row>
    <row r="27" spans="1:13" x14ac:dyDescent="0.3">
      <c r="A27" s="4"/>
      <c r="H27" s="47"/>
    </row>
    <row r="28" spans="1:13" x14ac:dyDescent="0.3">
      <c r="A28" s="4"/>
      <c r="C28" s="5"/>
      <c r="E28" s="5"/>
      <c r="H28" s="47"/>
    </row>
    <row r="29" spans="1:13" x14ac:dyDescent="0.3">
      <c r="A29" s="4"/>
      <c r="C29" s="78"/>
      <c r="D29" s="78"/>
      <c r="E29" s="78"/>
      <c r="F29" s="78"/>
      <c r="G29" s="78"/>
      <c r="H29" s="78"/>
      <c r="I29" s="78"/>
    </row>
    <row r="30" spans="1:13" x14ac:dyDescent="0.3">
      <c r="A30" s="4"/>
      <c r="H30" s="47"/>
    </row>
    <row r="31" spans="1:13" x14ac:dyDescent="0.3">
      <c r="A31" s="4"/>
      <c r="H31" s="47"/>
    </row>
    <row r="32" spans="1:13" x14ac:dyDescent="0.3">
      <c r="A32" s="4"/>
      <c r="H32" s="47"/>
    </row>
    <row r="33" spans="3:9" x14ac:dyDescent="0.3">
      <c r="H33" s="47"/>
    </row>
    <row r="34" spans="3:9" ht="13.5" x14ac:dyDescent="0.25">
      <c r="C34" s="49"/>
      <c r="D34" s="5"/>
      <c r="E34" s="5"/>
      <c r="F34" s="8"/>
      <c r="G34" s="8"/>
      <c r="H34" s="8"/>
      <c r="I34" s="8"/>
    </row>
    <row r="35" spans="3:9" ht="13.5" x14ac:dyDescent="0.25">
      <c r="C35" s="5"/>
      <c r="D35" s="5"/>
      <c r="E35" s="5"/>
      <c r="F35" s="22"/>
      <c r="G35" s="22"/>
      <c r="H35" s="22"/>
      <c r="I35" s="22"/>
    </row>
    <row r="36" spans="3:9" x14ac:dyDescent="0.3">
      <c r="C36" s="49"/>
    </row>
    <row r="37" spans="3:9" x14ac:dyDescent="0.3">
      <c r="F37" s="8"/>
    </row>
    <row r="38" spans="3:9" x14ac:dyDescent="0.3">
      <c r="F38" s="8"/>
    </row>
    <row r="39" spans="3:9" x14ac:dyDescent="0.3">
      <c r="F39" s="8"/>
    </row>
    <row r="40" spans="3:9" x14ac:dyDescent="0.3">
      <c r="F40" s="42"/>
    </row>
    <row r="41" spans="3:9" x14ac:dyDescent="0.3">
      <c r="F41" s="8"/>
    </row>
  </sheetData>
  <mergeCells count="10">
    <mergeCell ref="I6:I8"/>
    <mergeCell ref="G7:G8"/>
    <mergeCell ref="D7:D8"/>
    <mergeCell ref="B7:C7"/>
    <mergeCell ref="B20:C20"/>
    <mergeCell ref="B22:C22"/>
    <mergeCell ref="H6:H8"/>
    <mergeCell ref="E7:E8"/>
    <mergeCell ref="F7:F8"/>
    <mergeCell ref="A6:G6"/>
  </mergeCells>
  <pageMargins left="0.82677165354330717" right="0.19685039370078741" top="0.94488188976377963" bottom="0.74803149606299213" header="0.31496062992125984" footer="0.31496062992125984"/>
  <pageSetup paperSize="9" scale="8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zoomScale="75" zoomScaleNormal="75" workbookViewId="0">
      <selection activeCell="B14" sqref="B14:E21"/>
    </sheetView>
  </sheetViews>
  <sheetFormatPr defaultRowHeight="15" x14ac:dyDescent="0.25"/>
  <cols>
    <col min="3" max="3" width="50.28515625" customWidth="1"/>
    <col min="4" max="4" width="21" customWidth="1"/>
    <col min="5" max="5" width="20.7109375" customWidth="1"/>
    <col min="7" max="7" width="11.140625" bestFit="1" customWidth="1"/>
  </cols>
  <sheetData>
    <row r="1" spans="2:7" x14ac:dyDescent="0.25">
      <c r="B1" t="s">
        <v>143</v>
      </c>
    </row>
    <row r="3" spans="2:7" ht="28.5" x14ac:dyDescent="0.25">
      <c r="B3" s="53" t="s">
        <v>115</v>
      </c>
      <c r="C3" s="53" t="s">
        <v>116</v>
      </c>
      <c r="D3" s="82" t="str">
        <f>'форма 1'!D6</f>
        <v>30 июня 2021 г. (неаудированные)</v>
      </c>
      <c r="E3" s="53" t="s">
        <v>137</v>
      </c>
    </row>
    <row r="4" spans="2:7" x14ac:dyDescent="0.25">
      <c r="B4" s="56">
        <v>1</v>
      </c>
      <c r="C4" s="57" t="s">
        <v>123</v>
      </c>
      <c r="D4" s="64">
        <f>'форма 1'!D25</f>
        <v>88610432</v>
      </c>
      <c r="E4" s="64">
        <f>'форма 1'!E25</f>
        <v>84932014</v>
      </c>
      <c r="F4" s="52"/>
    </row>
    <row r="5" spans="2:7" ht="30" x14ac:dyDescent="0.25">
      <c r="B5" s="56">
        <v>2</v>
      </c>
      <c r="C5" s="57" t="s">
        <v>124</v>
      </c>
      <c r="D5" s="64">
        <f>'форма 1'!D12</f>
        <v>150710</v>
      </c>
      <c r="E5" s="64">
        <f>'форма 1'!E12</f>
        <v>151622</v>
      </c>
      <c r="F5" s="52"/>
    </row>
    <row r="6" spans="2:7" ht="30" x14ac:dyDescent="0.25">
      <c r="B6" s="56">
        <v>3</v>
      </c>
      <c r="C6" s="57" t="s">
        <v>125</v>
      </c>
      <c r="D6" s="64">
        <f>'форма 1'!D51</f>
        <v>70063047</v>
      </c>
      <c r="E6" s="64">
        <f>'форма 1'!E51</f>
        <v>68247397</v>
      </c>
      <c r="F6" s="52"/>
    </row>
    <row r="7" spans="2:7" x14ac:dyDescent="0.25">
      <c r="B7" s="56">
        <v>4</v>
      </c>
      <c r="C7" s="57" t="s">
        <v>126</v>
      </c>
      <c r="D7" s="64">
        <v>14978571</v>
      </c>
      <c r="E7" s="64">
        <v>14978571</v>
      </c>
      <c r="F7" s="52"/>
    </row>
    <row r="8" spans="2:7" ht="30" x14ac:dyDescent="0.25">
      <c r="B8" s="56">
        <v>5</v>
      </c>
      <c r="C8" s="58" t="s">
        <v>127</v>
      </c>
      <c r="D8" s="64">
        <v>12875173</v>
      </c>
      <c r="E8" s="64">
        <v>12875173</v>
      </c>
      <c r="F8" s="52"/>
    </row>
    <row r="9" spans="2:7" ht="30" x14ac:dyDescent="0.25">
      <c r="B9" s="56">
        <v>6</v>
      </c>
      <c r="C9" s="57" t="s">
        <v>128</v>
      </c>
      <c r="D9" s="65">
        <f>D4-D5-D6-D8</f>
        <v>5521502</v>
      </c>
      <c r="E9" s="65">
        <f>E4-E5-E6-E8</f>
        <v>3657822</v>
      </c>
      <c r="F9" s="52"/>
    </row>
    <row r="10" spans="2:7" ht="25.5" customHeight="1" x14ac:dyDescent="0.25">
      <c r="B10" s="195" t="s">
        <v>129</v>
      </c>
      <c r="C10" s="195"/>
      <c r="D10" s="66">
        <f>D9/D7*1000</f>
        <v>368.62675351340255</v>
      </c>
      <c r="E10" s="66">
        <f>E9/E7*1000</f>
        <v>244.20366936205062</v>
      </c>
      <c r="F10" s="59"/>
      <c r="G10" s="52"/>
    </row>
    <row r="12" spans="2:7" x14ac:dyDescent="0.25">
      <c r="B12" t="s">
        <v>138</v>
      </c>
    </row>
    <row r="14" spans="2:7" ht="28.5" x14ac:dyDescent="0.25">
      <c r="B14" s="53" t="s">
        <v>115</v>
      </c>
      <c r="C14" s="53" t="s">
        <v>116</v>
      </c>
      <c r="D14" s="53" t="str">
        <f>D3</f>
        <v>30 июня 2021 г. (неаудированные)</v>
      </c>
      <c r="E14" s="53" t="s">
        <v>137</v>
      </c>
    </row>
    <row r="15" spans="2:7" ht="30" x14ac:dyDescent="0.25">
      <c r="B15" s="56">
        <v>1</v>
      </c>
      <c r="C15" s="60" t="s">
        <v>117</v>
      </c>
      <c r="D15" s="55">
        <f>D8</f>
        <v>12875173</v>
      </c>
      <c r="E15" s="55">
        <f>E8</f>
        <v>12875173</v>
      </c>
    </row>
    <row r="16" spans="2:7" x14ac:dyDescent="0.25">
      <c r="B16" s="56">
        <v>2</v>
      </c>
      <c r="C16" s="54" t="s">
        <v>118</v>
      </c>
      <c r="D16" s="54"/>
      <c r="E16" s="55"/>
    </row>
    <row r="17" spans="2:5" x14ac:dyDescent="0.25">
      <c r="B17" s="56">
        <v>3</v>
      </c>
      <c r="C17" s="54" t="s">
        <v>119</v>
      </c>
      <c r="D17" s="55"/>
      <c r="E17" s="125"/>
    </row>
    <row r="18" spans="2:5" x14ac:dyDescent="0.25">
      <c r="B18" s="56">
        <v>4</v>
      </c>
      <c r="C18" s="54" t="s">
        <v>120</v>
      </c>
      <c r="D18" s="63"/>
      <c r="E18" s="61"/>
    </row>
    <row r="19" spans="2:5" x14ac:dyDescent="0.25">
      <c r="B19" s="56">
        <v>5</v>
      </c>
      <c r="C19" s="54" t="s">
        <v>121</v>
      </c>
      <c r="D19" s="55">
        <v>1448457</v>
      </c>
      <c r="E19" s="55">
        <v>1448457</v>
      </c>
    </row>
    <row r="20" spans="2:5" ht="30" x14ac:dyDescent="0.25">
      <c r="B20" s="56">
        <v>6</v>
      </c>
      <c r="C20" s="54" t="s">
        <v>122</v>
      </c>
      <c r="D20" s="55">
        <f>'форма 1'!D38</f>
        <v>5865121</v>
      </c>
      <c r="E20" s="55">
        <f>'форма 1'!E38</f>
        <v>5865121</v>
      </c>
    </row>
    <row r="21" spans="2:5" ht="35.25" customHeight="1" x14ac:dyDescent="0.25">
      <c r="B21" s="194" t="s">
        <v>130</v>
      </c>
      <c r="C21" s="194"/>
      <c r="D21" s="62">
        <f>(D15+D18+D20)/D19*1000</f>
        <v>12938.108621795471</v>
      </c>
      <c r="E21" s="62">
        <f>(E15+E18+E20)/E19*1000</f>
        <v>12938.108621795471</v>
      </c>
    </row>
  </sheetData>
  <mergeCells count="2">
    <mergeCell ref="B21:C21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Исмаилова Гузель Адиловна</cp:lastModifiedBy>
  <cp:lastPrinted>2020-08-14T06:34:05Z</cp:lastPrinted>
  <dcterms:created xsi:type="dcterms:W3CDTF">2015-08-20T10:00:21Z</dcterms:created>
  <dcterms:modified xsi:type="dcterms:W3CDTF">2021-08-23T05:21:30Z</dcterms:modified>
</cp:coreProperties>
</file>