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Рабочий стол\КФО_1 квартал 2023\"/>
    </mc:Choice>
  </mc:AlternateContent>
  <xr:revisionPtr revIDLastSave="0" documentId="13_ncr:1_{AEF24FE8-4532-4FFD-BD1D-DE662F315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 по акциям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B34" i="3"/>
  <c r="B43" i="3" l="1"/>
  <c r="F9" i="4" l="1"/>
  <c r="H9" i="4" l="1"/>
  <c r="G9" i="4"/>
  <c r="D41" i="2"/>
  <c r="D40" i="2"/>
  <c r="F11" i="4" s="1"/>
  <c r="C7" i="3"/>
  <c r="E9" i="4"/>
  <c r="D12" i="2"/>
  <c r="D20" i="2" s="1"/>
  <c r="I9" i="4" l="1"/>
  <c r="H11" i="4"/>
  <c r="G14" i="4" l="1"/>
  <c r="G15" i="4"/>
  <c r="G16" i="4"/>
  <c r="G10" i="4"/>
  <c r="C40" i="3"/>
  <c r="C34" i="3"/>
  <c r="C16" i="3"/>
  <c r="C21" i="3" s="1"/>
  <c r="C25" i="3" l="1"/>
  <c r="C42" i="3" s="1"/>
  <c r="C45" i="3" s="1"/>
  <c r="E41" i="2" l="1"/>
  <c r="E35" i="2"/>
  <c r="E12" i="2"/>
  <c r="E20" i="2" s="1"/>
  <c r="E25" i="2" s="1"/>
  <c r="E29" i="2" s="1"/>
  <c r="E38" i="2" l="1"/>
  <c r="E40" i="2" s="1"/>
  <c r="E45" i="2"/>
  <c r="E42" i="2"/>
  <c r="E32" i="1" l="1"/>
  <c r="F13" i="4" l="1"/>
  <c r="G13" i="4" s="1"/>
  <c r="I13" i="4" s="1"/>
  <c r="E5" i="5" l="1"/>
  <c r="H17" i="4" l="1"/>
  <c r="I15" i="4"/>
  <c r="E17" i="4" l="1"/>
  <c r="D20" i="5" l="1"/>
  <c r="E20" i="5"/>
  <c r="D35" i="2" l="1"/>
  <c r="D25" i="2"/>
  <c r="E50" i="1"/>
  <c r="D50" i="1"/>
  <c r="E43" i="1"/>
  <c r="D43" i="1"/>
  <c r="E34" i="1"/>
  <c r="D32" i="1"/>
  <c r="D34" i="1" s="1"/>
  <c r="E24" i="1"/>
  <c r="D24" i="1"/>
  <c r="E14" i="1"/>
  <c r="D14" i="1"/>
  <c r="B7" i="3" l="1"/>
  <c r="B16" i="3" s="1"/>
  <c r="B21" i="3" s="1"/>
  <c r="B25" i="3" s="1"/>
  <c r="B42" i="3" s="1"/>
  <c r="E25" i="1"/>
  <c r="E4" i="5" s="1"/>
  <c r="D38" i="2"/>
  <c r="D45" i="2"/>
  <c r="D29" i="2"/>
  <c r="D25" i="1"/>
  <c r="D51" i="1"/>
  <c r="D52" i="1" s="1"/>
  <c r="E51" i="1"/>
  <c r="E52" i="1" s="1"/>
  <c r="D3" i="5"/>
  <c r="E6" i="5" l="1"/>
  <c r="E9" i="5" s="1"/>
  <c r="E10" i="5" s="1"/>
  <c r="D42" i="2"/>
  <c r="I16" i="4"/>
  <c r="D14" i="5" l="1"/>
  <c r="E15" i="5" l="1"/>
  <c r="D15" i="5"/>
  <c r="D5" i="5"/>
  <c r="D56" i="1" l="1"/>
  <c r="E21" i="5"/>
  <c r="E56" i="1" s="1"/>
  <c r="I14" i="4"/>
  <c r="B17" i="4" l="1"/>
  <c r="C17" i="4"/>
  <c r="D17" i="4"/>
  <c r="B40" i="3"/>
  <c r="D6" i="5" l="1"/>
  <c r="D4" i="5" l="1"/>
  <c r="D9" i="5" s="1"/>
  <c r="D10" i="5" s="1"/>
  <c r="D55" i="1" l="1"/>
  <c r="E55" i="1" l="1"/>
  <c r="E23" i="4" l="1"/>
  <c r="I10" i="4" l="1"/>
  <c r="B45" i="3" l="1"/>
  <c r="F17" i="4" l="1"/>
  <c r="G11" i="4"/>
  <c r="I11" i="4" s="1"/>
  <c r="G17" i="4" l="1"/>
  <c r="I17" i="4"/>
</calcChain>
</file>

<file path=xl/sharedStrings.xml><?xml version="1.0" encoding="utf-8"?>
<sst xmlns="http://schemas.openxmlformats.org/spreadsheetml/2006/main" count="189" uniqueCount="156">
  <si>
    <t>АО «АТАМЕКЕН-АГРО»</t>
  </si>
  <si>
    <t>В тысячах казахстанских тенге</t>
  </si>
  <si>
    <t>Прим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</si>
  <si>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</si>
  <si>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</si>
  <si>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</si>
  <si>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</si>
  <si>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</si>
  <si>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</si>
  <si>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</si>
  <si>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</si>
  <si>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</si>
  <si>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</si>
  <si>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</si>
  <si>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Денежные средства с ограничением в использовании </t>
  </si>
  <si>
    <t>Денежные средства и их эквиваленты</t>
  </si>
  <si>
    <t>Прочие краткосрочные активы</t>
  </si>
  <si>
    <t>Итого краткосрочные активы</t>
  </si>
  <si>
    <t>ВСЕГО АКТИВЫ</t>
  </si>
  <si>
    <t>КАПИТАЛ</t>
  </si>
  <si>
    <t>Акционерный капитал</t>
  </si>
  <si>
    <t>Выкупленные собственные простые акции</t>
  </si>
  <si>
    <t>Резерв по переоценке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</si>
  <si>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</si>
  <si>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</si>
  <si>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</si>
  <si>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</si>
  <si>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</si>
  <si>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</si>
  <si>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</si>
  <si>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 по государственным займам</t>
  </si>
  <si>
    <t>Отложенные налоговые обязательства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</si>
  <si>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</si>
  <si>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</si>
  <si>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</si>
  <si>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Задолженность по корпоративному подоходному налогу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</si>
  <si>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</si>
  <si>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</si>
  <si>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</si>
  <si>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</si>
  <si>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</si>
  <si>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Главный бухгалтер</t>
  </si>
  <si>
    <t>г. Кокшетау, Акмолинская область</t>
  </si>
  <si>
    <t>Выручка</t>
  </si>
  <si>
    <t>Прибыль/ (убыток) от переоценки с/х продукции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</si>
  <si>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</si>
  <si>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</si>
  <si>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</si>
  <si>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</si>
  <si>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</si>
  <si>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</si>
  <si>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</si>
  <si>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</si>
  <si>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</si>
  <si>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</si>
  <si>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</si>
  <si>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</si>
  <si>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>Прибыль/(убыток), относимый на :</t>
  </si>
  <si>
    <t xml:space="preserve"> - собственников Группы</t>
  </si>
  <si>
    <t xml:space="preserve"> - неконтролирующую долю</t>
  </si>
  <si>
    <t xml:space="preserve">Прочий совокупный доход </t>
  </si>
  <si>
    <t>Всего совокупный доход за период</t>
  </si>
  <si>
    <t>Всего совокупный доход / (убыток), относимый на:</t>
  </si>
  <si>
    <t>Итого совокупный доход / (убыток) за период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</si>
  <si>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</si>
  <si>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</si>
  <si>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</si>
  <si>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</si>
  <si>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</si>
  <si>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>Амортизацию основных средств и нематериальных активов</t>
  </si>
  <si>
    <t>Прибыль / (убыток) от переоценки биологических активов</t>
  </si>
  <si>
    <t xml:space="preserve">Финансовые расходы </t>
  </si>
  <si>
    <t>Доход по НДС по специальному налоговому режиму</t>
  </si>
  <si>
    <t>Прочие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</si>
  <si>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</si>
  <si>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</si>
  <si>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Увеличение/(уменьшение) торговой и прочей кредиторской задолженности</t>
  </si>
  <si>
    <t>(Увеличение ) / уменьшение прочих долгосрочных активов</t>
  </si>
  <si>
    <t xml:space="preserve">Оттоки денежных средств от операционной деятельности </t>
  </si>
  <si>
    <t xml:space="preserve">Подоходный налог уплаченный </t>
  </si>
  <si>
    <t>Проценты уплаченные, за вычетом полученных субсидий</t>
  </si>
  <si>
    <t>Проценты полученные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</si>
  <si>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</si>
  <si>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</si>
  <si>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</si>
  <si>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</si>
  <si>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Размещение депозитов</t>
  </si>
  <si>
    <t>Снятие депозитов</t>
  </si>
  <si>
    <t>Приобретение биологических активов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</si>
  <si>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</si>
  <si>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</si>
  <si>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</si>
  <si>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 xml:space="preserve">Погашение кредитов и займов </t>
  </si>
  <si>
    <t>Погашение обязательства по финансовой аренде</t>
  </si>
  <si>
    <t>Чистая сумма денежных средств,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</si>
  <si>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</si>
  <si>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</si>
  <si>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АО "Атамекен-Агро"</t>
  </si>
  <si>
    <t>Контролирующая компания</t>
  </si>
  <si>
    <t xml:space="preserve">Доля меньшинства </t>
  </si>
  <si>
    <t>Выкупленные собственные акции</t>
  </si>
  <si>
    <t>Нераспределенная прибыль /(непокрытый убыток)</t>
  </si>
  <si>
    <t>Итого</t>
  </si>
  <si>
    <t>в тыс. тенге</t>
  </si>
  <si>
    <t>простые акции</t>
  </si>
  <si>
    <t>привилегированные акции</t>
  </si>
  <si>
    <t>Выпушенные акции</t>
  </si>
  <si>
    <t xml:space="preserve"> </t>
  </si>
  <si>
    <t>Прочий совокупный доход</t>
  </si>
  <si>
    <t>Перенос на нераспределеную прибыль</t>
  </si>
  <si>
    <t>Движение входящего сальдо</t>
  </si>
  <si>
    <t>Изменение в неконтролирующей доли дочерних предприятий</t>
  </si>
  <si>
    <t>Присоединение компании</t>
  </si>
  <si>
    <t>№</t>
  </si>
  <si>
    <t>Показатели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</si>
  <si>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</si>
  <si>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</si>
  <si>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</si>
  <si>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</si>
  <si>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</si>
  <si>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</si>
  <si>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</si>
  <si>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</si>
  <si>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</si>
  <si>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</si>
  <si>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</si>
  <si>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</si>
  <si>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</si>
  <si>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Балансовая стоимость одной привилегированной акции 1 группы (стр1 + стр4+стр6/стр5), тенге</t>
  </si>
  <si>
    <t>Туякова А.Б.</t>
  </si>
  <si>
    <t>Прибыль / (убыток) за период</t>
  </si>
  <si>
    <t>Прибыль/(убыток)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</si>
  <si>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</si>
  <si>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</si>
  <si>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Прибыль за период </t>
  </si>
  <si>
    <t>И.о. Председателя Правления</t>
  </si>
  <si>
    <t>за 3 месяца 2022 г. (неаудировано)</t>
  </si>
  <si>
    <t>за 3 месяца  2022 г. (неаудировано)</t>
  </si>
  <si>
    <t>Уланов М.В.</t>
  </si>
  <si>
    <r>
      <t>Промежуточный сокращенный консолидированный отчет о финансовом положении по состоянию на 31 марта 2023 года</t>
    </r>
    <r>
      <rPr>
        <sz val="10"/>
        <rFont val="Book Antiqua"/>
        <family val="1"/>
        <charset val="204"/>
      </rPr>
      <t xml:space="preserve"> (неаудированный)</t>
    </r>
  </si>
  <si>
    <t>31 марта 2023 г. (неаудировано)</t>
  </si>
  <si>
    <t>31 декабря 2022 г. (неаудировано)</t>
  </si>
  <si>
    <t>за 3 месяца 2023 г. (неаудировано)</t>
  </si>
  <si>
    <t>за 3 месяца  2023 г. (неаудировано)</t>
  </si>
  <si>
    <t>Приобретение доли в дочерних предприятиях</t>
  </si>
  <si>
    <t>Остаток на 31 декабря 2022 года (неаудировано)</t>
  </si>
  <si>
    <t>Остаток на 31 марта 2023 года (неаудировано)</t>
  </si>
  <si>
    <t>Накопленная прибыль</t>
  </si>
  <si>
    <t>31 декабря 2022 г.(неаудировано)</t>
  </si>
  <si>
    <t>Изменение запасов</t>
  </si>
  <si>
    <t>Убытки/прибыль за вычетом прибылей по курсовой разнице</t>
  </si>
  <si>
    <t>7.  Расчет балансовой стоимости одной привилегированной акции 1 группы на 31 марта 2023 года</t>
  </si>
  <si>
    <t>6.  Расчет балансовой стоимости одной простой акции на 31 марта 2023 года</t>
  </si>
  <si>
    <t>Консолидированный промежуточный сокращенный  отчет об изменениях в капитале за 1 квартал 2023 года, закончившийся 31 марта 2023 года (неаудированный)</t>
  </si>
  <si>
    <t>Консолидированный промежуточный сокращенный  отчет о совокупном доходе за 1 квартал 2023 года, закончившийся 31 марта 2023 года (неаудированный)</t>
  </si>
  <si>
    <t>Консолидированный   промежуточный сокращенный отчет о движении денежных средств  за 1 квартал 2023 года, закончившийся 31 марта 2023 года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</si>
</sst>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  <numFmt numFmtId="173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10D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81B2A"/>
      <name val="Times New Roman"/>
      <family val="1"/>
      <charset val="204"/>
    </font>
    <font>
      <sz val="11"/>
      <name val="Book Antiqua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2" fillId="0" borderId="3" xfId="0" applyFont="1" applyBorder="1"/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166" fontId="3" fillId="0" borderId="0" xfId="0" applyNumberFormat="1" applyFont="1"/>
    <xf numFmtId="167" fontId="2" fillId="0" borderId="11" xfId="0" applyNumberFormat="1" applyFont="1" applyBorder="1" applyAlignment="1">
      <alignment horizontal="center" vertical="top" wrapText="1"/>
    </xf>
    <xf numFmtId="0" fontId="3" fillId="0" borderId="6" xfId="0" applyFont="1" applyBorder="1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169" fontId="3" fillId="0" borderId="0" xfId="0" applyNumberFormat="1" applyFont="1"/>
    <xf numFmtId="167" fontId="3" fillId="0" borderId="0" xfId="0" applyNumberFormat="1" applyFont="1"/>
    <xf numFmtId="166" fontId="3" fillId="0" borderId="2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70" fontId="0" fillId="0" borderId="0" xfId="0" applyNumberFormat="1"/>
    <xf numFmtId="0" fontId="14" fillId="2" borderId="6" xfId="0" applyFont="1" applyFill="1" applyBorder="1" applyAlignment="1">
      <alignment vertical="center" wrapText="1"/>
    </xf>
    <xf numFmtId="3" fontId="13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166" fontId="15" fillId="0" borderId="6" xfId="1" applyNumberFormat="1" applyFont="1" applyFill="1" applyBorder="1" applyAlignment="1">
      <alignment horizontal="right" vertical="center" wrapText="1"/>
    </xf>
    <xf numFmtId="171" fontId="15" fillId="0" borderId="6" xfId="1" applyNumberFormat="1" applyFont="1" applyFill="1" applyBorder="1" applyAlignment="1">
      <alignment horizontal="right" vertical="center" wrapText="1"/>
    </xf>
    <xf numFmtId="167" fontId="9" fillId="0" borderId="6" xfId="0" applyNumberFormat="1" applyFont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165" fontId="9" fillId="0" borderId="11" xfId="1" applyNumberFormat="1" applyFont="1" applyFill="1" applyBorder="1" applyAlignment="1">
      <alignment vertical="center" wrapText="1"/>
    </xf>
    <xf numFmtId="167" fontId="8" fillId="0" borderId="6" xfId="0" applyNumberFormat="1" applyFont="1" applyBorder="1" applyAlignment="1">
      <alignment vertical="top" wrapText="1"/>
    </xf>
    <xf numFmtId="167" fontId="8" fillId="0" borderId="5" xfId="0" applyNumberFormat="1" applyFont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7" fontId="7" fillId="0" borderId="0" xfId="0" applyNumberFormat="1" applyFont="1"/>
    <xf numFmtId="165" fontId="7" fillId="0" borderId="0" xfId="0" applyNumberFormat="1" applyFont="1"/>
    <xf numFmtId="3" fontId="9" fillId="0" borderId="3" xfId="0" applyNumberFormat="1" applyFont="1" applyBorder="1" applyAlignment="1">
      <alignment horizontal="right"/>
    </xf>
    <xf numFmtId="15" fontId="10" fillId="2" borderId="6" xfId="0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3" fillId="0" borderId="0" xfId="2" applyFont="1"/>
    <xf numFmtId="0" fontId="1" fillId="0" borderId="0" xfId="2"/>
    <xf numFmtId="0" fontId="4" fillId="0" borderId="0" xfId="2" applyFont="1" applyAlignment="1">
      <alignment horizontal="left" vertical="center" wrapText="1"/>
    </xf>
    <xf numFmtId="15" fontId="2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vertical="center" wrapText="1"/>
    </xf>
    <xf numFmtId="0" fontId="2" fillId="0" borderId="0" xfId="2" applyFont="1"/>
    <xf numFmtId="165" fontId="3" fillId="0" borderId="0" xfId="3" applyNumberFormat="1" applyFont="1" applyFill="1" applyAlignment="1">
      <alignment horizontal="right" vertical="center" wrapText="1"/>
    </xf>
    <xf numFmtId="0" fontId="3" fillId="0" borderId="2" xfId="2" applyFont="1" applyBorder="1"/>
    <xf numFmtId="165" fontId="3" fillId="0" borderId="2" xfId="3" applyNumberFormat="1" applyFont="1" applyFill="1" applyBorder="1" applyAlignment="1">
      <alignment horizontal="right" vertical="center" wrapText="1"/>
    </xf>
    <xf numFmtId="0" fontId="2" fillId="0" borderId="2" xfId="2" applyFont="1" applyBorder="1"/>
    <xf numFmtId="165" fontId="2" fillId="0" borderId="2" xfId="2" applyNumberFormat="1" applyFont="1" applyBorder="1" applyAlignment="1">
      <alignment horizontal="right" vertical="center" wrapText="1"/>
    </xf>
    <xf numFmtId="166" fontId="3" fillId="0" borderId="0" xfId="3" applyNumberFormat="1" applyFont="1" applyFill="1" applyAlignment="1">
      <alignment horizontal="right" vertical="center" wrapText="1"/>
    </xf>
    <xf numFmtId="0" fontId="3" fillId="0" borderId="0" xfId="2" applyFont="1" applyAlignment="1">
      <alignment wrapText="1"/>
    </xf>
    <xf numFmtId="0" fontId="2" fillId="0" borderId="3" xfId="2" applyFont="1" applyBorder="1"/>
    <xf numFmtId="165" fontId="2" fillId="0" borderId="3" xfId="2" applyNumberFormat="1" applyFont="1" applyBorder="1" applyAlignment="1">
      <alignment horizontal="right" vertical="center" wrapText="1"/>
    </xf>
    <xf numFmtId="0" fontId="2" fillId="0" borderId="0" xfId="2" applyFont="1" applyAlignment="1">
      <alignment horizontal="right" vertical="center" wrapText="1"/>
    </xf>
    <xf numFmtId="3" fontId="3" fillId="0" borderId="0" xfId="2" applyNumberFormat="1" applyFont="1" applyAlignment="1">
      <alignment horizontal="right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top" wrapText="1"/>
    </xf>
    <xf numFmtId="165" fontId="2" fillId="0" borderId="0" xfId="2" applyNumberFormat="1" applyFont="1" applyAlignment="1">
      <alignment horizontal="right" vertical="center" wrapText="1"/>
    </xf>
    <xf numFmtId="166" fontId="3" fillId="0" borderId="2" xfId="2" applyNumberFormat="1" applyFont="1" applyBorder="1" applyAlignment="1">
      <alignment horizontal="right" vertical="center" wrapText="1"/>
    </xf>
    <xf numFmtId="165" fontId="2" fillId="0" borderId="3" xfId="2" applyNumberFormat="1" applyFont="1" applyBorder="1" applyAlignment="1">
      <alignment horizontal="right" wrapText="1"/>
    </xf>
    <xf numFmtId="0" fontId="5" fillId="0" borderId="2" xfId="2" applyFont="1" applyBorder="1"/>
    <xf numFmtId="165" fontId="6" fillId="0" borderId="2" xfId="2" applyNumberFormat="1" applyFont="1" applyBorder="1" applyAlignment="1">
      <alignment horizontal="right"/>
    </xf>
    <xf numFmtId="168" fontId="8" fillId="0" borderId="0" xfId="3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wrapText="1"/>
    </xf>
    <xf numFmtId="4" fontId="8" fillId="0" borderId="3" xfId="2" applyNumberFormat="1" applyFont="1" applyBorder="1" applyAlignment="1">
      <alignment horizontal="right"/>
    </xf>
    <xf numFmtId="165" fontId="7" fillId="0" borderId="0" xfId="2" applyNumberFormat="1" applyFont="1"/>
    <xf numFmtId="165" fontId="3" fillId="0" borderId="0" xfId="2" applyNumberFormat="1" applyFont="1"/>
    <xf numFmtId="0" fontId="2" fillId="0" borderId="0" xfId="2" applyFont="1" applyAlignment="1">
      <alignment horizontal="left"/>
    </xf>
    <xf numFmtId="0" fontId="5" fillId="0" borderId="0" xfId="2" applyFont="1"/>
    <xf numFmtId="165" fontId="6" fillId="0" borderId="0" xfId="2" applyNumberFormat="1" applyFont="1" applyAlignment="1">
      <alignment horizontal="right"/>
    </xf>
    <xf numFmtId="3" fontId="11" fillId="0" borderId="6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0" xfId="0" applyNumberFormat="1" applyFont="1"/>
    <xf numFmtId="0" fontId="17" fillId="0" borderId="0" xfId="2" applyFont="1" applyAlignment="1">
      <alignment vertical="center"/>
    </xf>
    <xf numFmtId="0" fontId="18" fillId="0" borderId="0" xfId="2" applyFont="1"/>
    <xf numFmtId="0" fontId="18" fillId="0" borderId="0" xfId="0" applyFont="1"/>
    <xf numFmtId="3" fontId="18" fillId="0" borderId="0" xfId="2" applyNumberFormat="1" applyFont="1" applyAlignment="1">
      <alignment horizontal="right" vertical="center" wrapText="1"/>
    </xf>
    <xf numFmtId="0" fontId="18" fillId="0" borderId="0" xfId="2" applyFont="1" applyAlignment="1">
      <alignment horizontal="right" vertical="center" wrapText="1"/>
    </xf>
    <xf numFmtId="165" fontId="18" fillId="0" borderId="0" xfId="3" applyNumberFormat="1" applyFont="1" applyFill="1" applyAlignment="1">
      <alignment horizontal="right" vertical="center" wrapText="1"/>
    </xf>
    <xf numFmtId="0" fontId="18" fillId="0" borderId="2" xfId="2" applyFont="1" applyBorder="1"/>
    <xf numFmtId="165" fontId="18" fillId="0" borderId="2" xfId="3" applyNumberFormat="1" applyFont="1" applyFill="1" applyBorder="1" applyAlignment="1">
      <alignment horizontal="right" vertical="center" wrapText="1"/>
    </xf>
    <xf numFmtId="0" fontId="17" fillId="0" borderId="3" xfId="2" applyFont="1" applyBorder="1"/>
    <xf numFmtId="165" fontId="17" fillId="0" borderId="3" xfId="2" applyNumberFormat="1" applyFont="1" applyBorder="1" applyAlignment="1">
      <alignment horizontal="right" vertical="center" wrapText="1"/>
    </xf>
    <xf numFmtId="165" fontId="18" fillId="0" borderId="0" xfId="3" applyNumberFormat="1" applyFont="1" applyFill="1" applyBorder="1" applyAlignment="1">
      <alignment horizontal="right" vertical="center" wrapText="1"/>
    </xf>
    <xf numFmtId="166" fontId="20" fillId="0" borderId="0" xfId="2" applyNumberFormat="1" applyFont="1"/>
    <xf numFmtId="0" fontId="17" fillId="0" borderId="2" xfId="2" applyFont="1" applyBorder="1"/>
    <xf numFmtId="165" fontId="18" fillId="0" borderId="2" xfId="2" applyNumberFormat="1" applyFont="1" applyBorder="1" applyAlignment="1">
      <alignment horizontal="right" vertical="center" wrapText="1"/>
    </xf>
    <xf numFmtId="0" fontId="17" fillId="0" borderId="0" xfId="2" applyFont="1" applyAlignment="1">
      <alignment wrapText="1"/>
    </xf>
    <xf numFmtId="3" fontId="17" fillId="0" borderId="0" xfId="2" applyNumberFormat="1" applyFont="1" applyAlignment="1">
      <alignment horizontal="right" vertical="center" wrapText="1"/>
    </xf>
    <xf numFmtId="0" fontId="17" fillId="0" borderId="3" xfId="2" applyFont="1" applyBorder="1" applyAlignment="1">
      <alignment wrapText="1"/>
    </xf>
    <xf numFmtId="165" fontId="17" fillId="0" borderId="0" xfId="2" applyNumberFormat="1" applyFont="1" applyAlignment="1">
      <alignment horizontal="right" vertical="center" wrapText="1"/>
    </xf>
    <xf numFmtId="166" fontId="21" fillId="0" borderId="0" xfId="0" applyNumberFormat="1" applyFont="1" applyAlignment="1">
      <alignment vertical="center" wrapText="1"/>
    </xf>
    <xf numFmtId="166" fontId="22" fillId="0" borderId="0" xfId="0" applyNumberFormat="1" applyFont="1" applyAlignment="1">
      <alignment vertical="center" wrapText="1"/>
    </xf>
    <xf numFmtId="168" fontId="17" fillId="0" borderId="0" xfId="2" applyNumberFormat="1" applyFont="1" applyAlignment="1">
      <alignment horizontal="right" vertical="center" wrapText="1"/>
    </xf>
    <xf numFmtId="172" fontId="18" fillId="0" borderId="0" xfId="0" applyNumberFormat="1" applyFont="1"/>
    <xf numFmtId="166" fontId="22" fillId="0" borderId="13" xfId="0" applyNumberFormat="1" applyFont="1" applyBorder="1" applyAlignment="1">
      <alignment vertical="center" wrapText="1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right"/>
    </xf>
    <xf numFmtId="0" fontId="17" fillId="0" borderId="0" xfId="2" applyFont="1" applyAlignment="1">
      <alignment horizontal="right"/>
    </xf>
    <xf numFmtId="0" fontId="17" fillId="0" borderId="0" xfId="2" applyFont="1"/>
    <xf numFmtId="165" fontId="18" fillId="0" borderId="0" xfId="2" applyNumberFormat="1" applyFont="1"/>
    <xf numFmtId="0" fontId="18" fillId="0" borderId="0" xfId="6" applyFont="1"/>
    <xf numFmtId="164" fontId="3" fillId="0" borderId="0" xfId="1" applyFont="1"/>
    <xf numFmtId="165" fontId="3" fillId="0" borderId="2" xfId="2" applyNumberFormat="1" applyFont="1" applyBorder="1" applyAlignment="1">
      <alignment horizontal="right" vertical="center" wrapText="1"/>
    </xf>
    <xf numFmtId="3" fontId="2" fillId="0" borderId="0" xfId="2" applyNumberFormat="1" applyFont="1" applyAlignment="1">
      <alignment horizontal="right" vertical="center" wrapText="1"/>
    </xf>
    <xf numFmtId="166" fontId="23" fillId="0" borderId="13" xfId="0" applyNumberFormat="1" applyFont="1" applyBorder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7" fontId="8" fillId="0" borderId="6" xfId="0" applyNumberFormat="1" applyFont="1" applyBorder="1" applyAlignment="1">
      <alignment vertical="center" wrapText="1"/>
    </xf>
    <xf numFmtId="165" fontId="24" fillId="0" borderId="0" xfId="2" applyNumberFormat="1" applyFont="1"/>
    <xf numFmtId="165" fontId="18" fillId="0" borderId="0" xfId="0" applyNumberFormat="1" applyFont="1"/>
    <xf numFmtId="165" fontId="2" fillId="0" borderId="0" xfId="3" applyNumberFormat="1" applyFont="1" applyFill="1" applyBorder="1" applyAlignment="1">
      <alignment horizontal="right" vertical="center" wrapText="1"/>
    </xf>
    <xf numFmtId="173" fontId="2" fillId="0" borderId="0" xfId="2" applyNumberFormat="1" applyFont="1" applyAlignment="1">
      <alignment horizontal="left"/>
    </xf>
    <xf numFmtId="165" fontId="2" fillId="0" borderId="0" xfId="0" applyNumberFormat="1" applyFont="1" applyAlignment="1">
      <alignment vertical="top" wrapText="1"/>
    </xf>
    <xf numFmtId="165" fontId="25" fillId="0" borderId="0" xfId="0" applyNumberFormat="1" applyFont="1" applyAlignment="1">
      <alignment vertical="top" wrapText="1"/>
    </xf>
    <xf numFmtId="0" fontId="2" fillId="0" borderId="0" xfId="2" applyFont="1" applyAlignment="1">
      <alignment horizontal="left" indent="4"/>
    </xf>
    <xf numFmtId="0" fontId="9" fillId="0" borderId="0" xfId="2" applyFont="1" applyAlignment="1">
      <alignment horizontal="left" vertical="center" wrapText="1"/>
    </xf>
    <xf numFmtId="0" fontId="17" fillId="0" borderId="0" xfId="2" applyFont="1" applyAlignment="1">
      <alignment horizontal="right" indent="4"/>
    </xf>
    <xf numFmtId="0" fontId="17" fillId="0" borderId="0" xfId="2" applyFont="1" applyAlignment="1">
      <alignment horizontal="left" vertical="center" wrapText="1"/>
    </xf>
    <xf numFmtId="0" fontId="19" fillId="0" borderId="0" xfId="2" applyFont="1" applyAlignment="1">
      <alignment horizontal="left" wrapText="1"/>
    </xf>
    <xf numFmtId="0" fontId="19" fillId="0" borderId="3" xfId="2" applyFont="1" applyBorder="1" applyAlignment="1">
      <alignment horizontal="left" wrapText="1"/>
    </xf>
    <xf numFmtId="0" fontId="17" fillId="0" borderId="0" xfId="2" applyFont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167" fontId="9" fillId="0" borderId="6" xfId="0" applyNumberFormat="1" applyFont="1" applyBorder="1" applyAlignment="1">
      <alignment vertical="center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colors>
    <mruColors>
      <color rgb="FF009E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8"/>
  <sheetViews>
    <sheetView showGridLines="0" tabSelected="1" workbookViewId="0">
      <pane xSplit="5" ySplit="6" topLeftCell="G39" activePane="bottomRight" state="frozen"/>
      <selection pane="topRight" activeCell="F1" sqref="F1"/>
      <selection pane="bottomLeft" activeCell="A8" sqref="A8"/>
      <selection pane="bottomRight" activeCell="J51" sqref="J51"/>
    </sheetView>
  </sheetViews>
  <sheetFormatPr defaultRowHeight="15" x14ac:dyDescent="0.25"/>
  <cols>
    <col min="1" max="1" width="4" customWidth="1"/>
    <col min="2" max="2" width="55.85546875" style="71" customWidth="1"/>
    <col min="3" max="3" width="11.7109375" style="71" customWidth="1"/>
    <col min="4" max="4" width="17.85546875" style="71" customWidth="1"/>
    <col min="5" max="5" width="18.28515625" style="71" customWidth="1"/>
    <col min="7" max="22" width="25.5703125" customWidth="1"/>
  </cols>
  <sheetData>
    <row r="2" spans="2:7" x14ac:dyDescent="0.25">
      <c r="B2" s="69" t="s">
        <v>0</v>
      </c>
      <c r="C2" s="69"/>
      <c r="D2" s="70"/>
      <c r="E2" s="70"/>
    </row>
    <row r="3" spans="2:7" ht="15" customHeight="1" x14ac:dyDescent="0.25">
      <c r="B3" s="150" t="s">
        <v>139</v>
      </c>
      <c r="C3" s="150"/>
      <c r="D3" s="150"/>
      <c r="E3" s="150"/>
    </row>
    <row r="4" spans="2:7" x14ac:dyDescent="0.25">
      <c r="B4" s="150"/>
      <c r="C4" s="150"/>
      <c r="D4" s="150"/>
      <c r="E4" s="150"/>
    </row>
    <row r="5" spans="2:7" x14ac:dyDescent="0.25">
      <c r="B5" s="69"/>
      <c r="C5" s="69"/>
      <c r="D5" s="70"/>
      <c r="E5" s="70"/>
    </row>
    <row r="6" spans="2:7" ht="30" x14ac:dyDescent="0.25">
      <c r="B6" s="72" t="s">
        <v>1</v>
      </c>
      <c r="C6" s="73" t="s">
        <v>2</v>
      </c>
      <c r="D6" s="73" t="s">
        <v>140</v>
      </c>
      <c r="E6" s="73" t="s">
        <v>141</v>
      </c>
    </row>
    <row r="7" spans="2:7" x14ac:dyDescent="0.25">
      <c r="B7" s="70"/>
      <c r="C7" s="70"/>
      <c r="D7" s="74"/>
      <c r="E7" s="75"/>
    </row>
    <row r="8" spans="2:7" ht="15.75" x14ac:dyDescent="0.3">
      <c r="B8" s="76" t="s">
        <v>3</v>
      </c>
      <c r="C8" s="76"/>
      <c r="D8" s="74"/>
      <c r="E8" s="75"/>
    </row>
    <row r="9" spans="2:7" ht="15.75" x14ac:dyDescent="0.3">
      <c r="B9" s="76" t="s">
        <v>4</v>
      </c>
      <c r="C9" s="76"/>
      <c r="D9" s="74"/>
      <c r="E9" s="75"/>
    </row>
    <row r="10" spans="2:7" x14ac:dyDescent="0.25">
      <c r="B10" s="70" t="s">
        <v>5</v>
      </c>
      <c r="C10" s="70">
        <v>6</v>
      </c>
      <c r="D10" s="77">
        <v>43980914</v>
      </c>
      <c r="E10" s="77">
        <v>45349319</v>
      </c>
    </row>
    <row r="11" spans="2:7" x14ac:dyDescent="0.25">
      <c r="B11" s="70" t="s">
        <v>6</v>
      </c>
      <c r="C11" s="70">
        <v>8</v>
      </c>
      <c r="D11" s="77">
        <v>1753780</v>
      </c>
      <c r="E11" s="77">
        <v>1834065</v>
      </c>
    </row>
    <row r="12" spans="2:7" x14ac:dyDescent="0.25">
      <c r="B12" s="70" t="s">
        <v>7</v>
      </c>
      <c r="C12" s="70">
        <v>7</v>
      </c>
      <c r="D12" s="77">
        <v>150834</v>
      </c>
      <c r="E12" s="77">
        <v>141216</v>
      </c>
    </row>
    <row r="13" spans="2:7" x14ac:dyDescent="0.25">
      <c r="B13" s="78" t="s">
        <v>8</v>
      </c>
      <c r="C13" s="78"/>
      <c r="D13" s="79">
        <v>321836</v>
      </c>
      <c r="E13" s="79">
        <v>235848</v>
      </c>
      <c r="G13" s="139"/>
    </row>
    <row r="14" spans="2:7" ht="15.75" x14ac:dyDescent="0.3">
      <c r="B14" s="80" t="s">
        <v>9</v>
      </c>
      <c r="C14" s="80"/>
      <c r="D14" s="81">
        <f>SUM(D10:D13)</f>
        <v>46207364</v>
      </c>
      <c r="E14" s="81">
        <f>SUM(E10:E13)</f>
        <v>47560448</v>
      </c>
    </row>
    <row r="15" spans="2:7" x14ac:dyDescent="0.25">
      <c r="B15" s="70"/>
      <c r="C15" s="70"/>
      <c r="D15" s="74"/>
      <c r="E15" s="74"/>
    </row>
    <row r="16" spans="2:7" ht="15.75" x14ac:dyDescent="0.3">
      <c r="B16" s="76" t="s">
        <v>10</v>
      </c>
      <c r="C16" s="76"/>
      <c r="D16" s="74"/>
      <c r="E16" s="74"/>
    </row>
    <row r="17" spans="2:8" x14ac:dyDescent="0.25">
      <c r="B17" s="70" t="s">
        <v>11</v>
      </c>
      <c r="C17" s="70">
        <v>9</v>
      </c>
      <c r="D17" s="82">
        <v>45793738</v>
      </c>
      <c r="E17" s="82">
        <v>43366987</v>
      </c>
      <c r="G17" s="140"/>
    </row>
    <row r="18" spans="2:8" x14ac:dyDescent="0.25">
      <c r="B18" s="70" t="s">
        <v>6</v>
      </c>
      <c r="C18" s="70">
        <v>8</v>
      </c>
      <c r="D18" s="77">
        <v>76568</v>
      </c>
      <c r="E18" s="77">
        <v>296079</v>
      </c>
    </row>
    <row r="19" spans="2:8" x14ac:dyDescent="0.25">
      <c r="B19" s="83" t="s">
        <v>12</v>
      </c>
      <c r="C19" s="83">
        <v>10</v>
      </c>
      <c r="D19" s="77">
        <v>19769018</v>
      </c>
      <c r="E19" s="77">
        <v>17066357</v>
      </c>
      <c r="G19" s="139"/>
    </row>
    <row r="20" spans="2:8" x14ac:dyDescent="0.25">
      <c r="B20" s="83" t="s">
        <v>13</v>
      </c>
      <c r="C20" s="83"/>
      <c r="D20" s="77">
        <v>1059836</v>
      </c>
      <c r="E20" s="77">
        <v>221992</v>
      </c>
    </row>
    <row r="21" spans="2:8" x14ac:dyDescent="0.25">
      <c r="B21" s="70" t="s">
        <v>14</v>
      </c>
      <c r="C21" s="70"/>
      <c r="D21" s="77"/>
      <c r="E21" s="77">
        <v>0</v>
      </c>
    </row>
    <row r="22" spans="2:8" x14ac:dyDescent="0.25">
      <c r="B22" s="70" t="s">
        <v>15</v>
      </c>
      <c r="C22" s="70">
        <v>11</v>
      </c>
      <c r="D22" s="77">
        <v>267759</v>
      </c>
      <c r="E22" s="77">
        <v>1990245</v>
      </c>
    </row>
    <row r="23" spans="2:8" x14ac:dyDescent="0.25">
      <c r="B23" s="78" t="s">
        <v>16</v>
      </c>
      <c r="C23" s="78"/>
      <c r="D23" s="79">
        <v>0</v>
      </c>
      <c r="E23" s="79">
        <v>0</v>
      </c>
    </row>
    <row r="24" spans="2:8" ht="15.75" x14ac:dyDescent="0.3">
      <c r="B24" s="80" t="s">
        <v>17</v>
      </c>
      <c r="C24" s="80"/>
      <c r="D24" s="81">
        <f>SUM(D17:D23)</f>
        <v>66966919</v>
      </c>
      <c r="E24" s="81">
        <f>SUM(E17:E23)</f>
        <v>62941660</v>
      </c>
    </row>
    <row r="25" spans="2:8" ht="16.5" thickBot="1" x14ac:dyDescent="0.35">
      <c r="B25" s="84" t="s">
        <v>18</v>
      </c>
      <c r="C25" s="84"/>
      <c r="D25" s="85">
        <f>D24+D14</f>
        <v>113174283</v>
      </c>
      <c r="E25" s="85">
        <f>E24+E14</f>
        <v>110502108</v>
      </c>
    </row>
    <row r="26" spans="2:8" x14ac:dyDescent="0.25">
      <c r="B26" s="70"/>
      <c r="C26" s="70"/>
      <c r="D26" s="74"/>
      <c r="E26" s="74"/>
    </row>
    <row r="27" spans="2:8" ht="15.75" x14ac:dyDescent="0.3">
      <c r="B27" s="76" t="s">
        <v>19</v>
      </c>
      <c r="C27" s="76"/>
      <c r="D27" s="86"/>
      <c r="E27" s="86"/>
    </row>
    <row r="28" spans="2:8" x14ac:dyDescent="0.25">
      <c r="B28" s="70" t="s">
        <v>20</v>
      </c>
      <c r="C28" s="70">
        <v>5</v>
      </c>
      <c r="D28" s="87">
        <v>14254483</v>
      </c>
      <c r="E28" s="87">
        <v>14254483</v>
      </c>
    </row>
    <row r="29" spans="2:8" x14ac:dyDescent="0.25">
      <c r="B29" s="70" t="s">
        <v>21</v>
      </c>
      <c r="C29" s="70"/>
      <c r="D29" s="88">
        <v>-35700</v>
      </c>
      <c r="E29" s="88">
        <v>-35700</v>
      </c>
    </row>
    <row r="30" spans="2:8" x14ac:dyDescent="0.25">
      <c r="B30" s="70" t="s">
        <v>22</v>
      </c>
      <c r="C30" s="70"/>
      <c r="D30" s="87">
        <v>11085259</v>
      </c>
      <c r="E30" s="87">
        <v>11818615</v>
      </c>
      <c r="G30" s="44"/>
    </row>
    <row r="31" spans="2:8" x14ac:dyDescent="0.25">
      <c r="B31" s="78" t="s">
        <v>147</v>
      </c>
      <c r="C31" s="78"/>
      <c r="D31" s="79">
        <v>8161514</v>
      </c>
      <c r="E31" s="79">
        <v>7192851</v>
      </c>
      <c r="G31" s="139"/>
    </row>
    <row r="32" spans="2:8" x14ac:dyDescent="0.25">
      <c r="B32" s="89" t="s">
        <v>23</v>
      </c>
      <c r="C32" s="89"/>
      <c r="D32" s="90">
        <f>SUM(D28:D31)</f>
        <v>33465556</v>
      </c>
      <c r="E32" s="145">
        <f>SUM(E26:E31)</f>
        <v>33230249</v>
      </c>
      <c r="H32" s="139"/>
    </row>
    <row r="33" spans="2:8" ht="15.75" x14ac:dyDescent="0.3">
      <c r="B33" s="80" t="s">
        <v>24</v>
      </c>
      <c r="C33" s="80"/>
      <c r="D33" s="91">
        <v>2693077</v>
      </c>
      <c r="E33" s="91">
        <v>3486342</v>
      </c>
      <c r="G33" s="140"/>
      <c r="H33" s="139"/>
    </row>
    <row r="34" spans="2:8" ht="16.5" thickBot="1" x14ac:dyDescent="0.35">
      <c r="B34" s="84" t="s">
        <v>25</v>
      </c>
      <c r="C34" s="84"/>
      <c r="D34" s="85">
        <f>SUM(D32:D33)</f>
        <v>36158633</v>
      </c>
      <c r="E34" s="85">
        <f>SUM(E32:E33)</f>
        <v>36716591</v>
      </c>
      <c r="H34" s="139"/>
    </row>
    <row r="35" spans="2:8" x14ac:dyDescent="0.25">
      <c r="B35" s="70"/>
      <c r="C35" s="70"/>
      <c r="D35" s="86"/>
      <c r="E35" s="86"/>
    </row>
    <row r="36" spans="2:8" ht="15.75" x14ac:dyDescent="0.3">
      <c r="B36" s="76" t="s">
        <v>26</v>
      </c>
      <c r="C36" s="76"/>
      <c r="D36" s="74"/>
      <c r="E36" s="74"/>
    </row>
    <row r="37" spans="2:8" ht="15.75" x14ac:dyDescent="0.3">
      <c r="B37" s="76" t="s">
        <v>27</v>
      </c>
      <c r="C37" s="76"/>
      <c r="D37" s="74"/>
      <c r="E37" s="74"/>
    </row>
    <row r="38" spans="2:8" x14ac:dyDescent="0.25">
      <c r="B38" s="70" t="s">
        <v>28</v>
      </c>
      <c r="C38" s="70"/>
      <c r="D38" s="77">
        <v>5865121</v>
      </c>
      <c r="E38" s="77">
        <v>5865121</v>
      </c>
    </row>
    <row r="39" spans="2:8" x14ac:dyDescent="0.25">
      <c r="B39" s="70" t="s">
        <v>29</v>
      </c>
      <c r="C39" s="70">
        <v>12</v>
      </c>
      <c r="D39" s="77">
        <v>23498059</v>
      </c>
      <c r="E39" s="77">
        <v>23083640</v>
      </c>
    </row>
    <row r="40" spans="2:8" x14ac:dyDescent="0.25">
      <c r="B40" s="70" t="s">
        <v>30</v>
      </c>
      <c r="C40" s="70"/>
      <c r="D40" s="77">
        <v>22321703</v>
      </c>
      <c r="E40" s="77">
        <v>21994145</v>
      </c>
    </row>
    <row r="41" spans="2:8" x14ac:dyDescent="0.25">
      <c r="B41" s="70" t="s">
        <v>31</v>
      </c>
      <c r="C41" s="70"/>
      <c r="D41" s="88">
        <v>120299</v>
      </c>
      <c r="E41" s="88">
        <v>196880</v>
      </c>
    </row>
    <row r="42" spans="2:8" x14ac:dyDescent="0.25">
      <c r="B42" s="78" t="s">
        <v>32</v>
      </c>
      <c r="C42" s="78"/>
      <c r="D42" s="79">
        <v>5127</v>
      </c>
      <c r="E42" s="79">
        <v>5127</v>
      </c>
    </row>
    <row r="43" spans="2:8" ht="15.75" x14ac:dyDescent="0.3">
      <c r="B43" s="80" t="s">
        <v>33</v>
      </c>
      <c r="C43" s="80"/>
      <c r="D43" s="81">
        <f>SUM(D38:D42)</f>
        <v>51810309</v>
      </c>
      <c r="E43" s="81">
        <f>SUM(E38:E42)</f>
        <v>51144913</v>
      </c>
    </row>
    <row r="44" spans="2:8" x14ac:dyDescent="0.25">
      <c r="B44" s="70"/>
      <c r="C44" s="70"/>
      <c r="D44" s="74"/>
      <c r="E44" s="74"/>
    </row>
    <row r="45" spans="2:8" ht="15.75" x14ac:dyDescent="0.3">
      <c r="B45" s="76" t="s">
        <v>34</v>
      </c>
      <c r="C45" s="76"/>
      <c r="D45" s="74"/>
      <c r="E45" s="74"/>
    </row>
    <row r="46" spans="2:8" x14ac:dyDescent="0.25">
      <c r="B46" s="70" t="s">
        <v>29</v>
      </c>
      <c r="C46" s="70">
        <v>12</v>
      </c>
      <c r="D46" s="77">
        <v>6429770</v>
      </c>
      <c r="E46" s="77">
        <v>6429102</v>
      </c>
    </row>
    <row r="47" spans="2:8" x14ac:dyDescent="0.25">
      <c r="B47" s="70" t="s">
        <v>30</v>
      </c>
      <c r="C47" s="70"/>
      <c r="D47" s="77">
        <v>3416383</v>
      </c>
      <c r="E47" s="77">
        <v>3416383</v>
      </c>
    </row>
    <row r="48" spans="2:8" x14ac:dyDescent="0.25">
      <c r="B48" s="70" t="s">
        <v>35</v>
      </c>
      <c r="C48" s="70"/>
      <c r="D48" s="88">
        <v>24002</v>
      </c>
      <c r="E48" s="88">
        <v>49874</v>
      </c>
    </row>
    <row r="49" spans="2:7" x14ac:dyDescent="0.25">
      <c r="B49" s="78" t="s">
        <v>32</v>
      </c>
      <c r="C49" s="78">
        <v>13</v>
      </c>
      <c r="D49" s="79">
        <v>15335186</v>
      </c>
      <c r="E49" s="79">
        <v>12745245</v>
      </c>
      <c r="G49" s="139"/>
    </row>
    <row r="50" spans="2:7" ht="15.75" x14ac:dyDescent="0.3">
      <c r="B50" s="80" t="s">
        <v>36</v>
      </c>
      <c r="C50" s="80"/>
      <c r="D50" s="81">
        <f>SUM(D46:D49)</f>
        <v>25205341</v>
      </c>
      <c r="E50" s="81">
        <f>SUM(E46:E49)</f>
        <v>22640604</v>
      </c>
    </row>
    <row r="51" spans="2:7" ht="16.5" thickBot="1" x14ac:dyDescent="0.35">
      <c r="B51" s="84" t="s">
        <v>37</v>
      </c>
      <c r="C51" s="84"/>
      <c r="D51" s="85">
        <f>D50+D43</f>
        <v>77015650</v>
      </c>
      <c r="E51" s="85">
        <f>E50+E43</f>
        <v>73785517</v>
      </c>
    </row>
    <row r="52" spans="2:7" ht="16.5" thickBot="1" x14ac:dyDescent="0.35">
      <c r="B52" s="84" t="s">
        <v>38</v>
      </c>
      <c r="C52" s="84"/>
      <c r="D52" s="92">
        <f>D51+D34</f>
        <v>113174283</v>
      </c>
      <c r="E52" s="92">
        <f>E51+E34</f>
        <v>110502108</v>
      </c>
    </row>
    <row r="54" spans="2:7" ht="15.75" x14ac:dyDescent="0.3">
      <c r="B54" s="93"/>
      <c r="C54" s="93"/>
      <c r="D54" s="94"/>
      <c r="E54" s="94"/>
    </row>
    <row r="55" spans="2:7" x14ac:dyDescent="0.25">
      <c r="B55" s="70" t="s">
        <v>39</v>
      </c>
      <c r="C55" s="70"/>
      <c r="D55" s="95">
        <f>'Расчет по акциям'!D10</f>
        <v>1544.381369891694</v>
      </c>
      <c r="E55" s="95">
        <f>'Расчет по акциям'!E10</f>
        <v>1582.2739031647277</v>
      </c>
    </row>
    <row r="56" spans="2:7" ht="27.75" thickBot="1" x14ac:dyDescent="0.3">
      <c r="B56" s="96" t="s">
        <v>40</v>
      </c>
      <c r="C56" s="96"/>
      <c r="D56" s="97">
        <f>'Расчет по акциям'!D21</f>
        <v>12938.108621795471</v>
      </c>
      <c r="E56" s="97">
        <f>'Расчет по акциям'!E21</f>
        <v>13624.356125173203</v>
      </c>
    </row>
    <row r="57" spans="2:7" x14ac:dyDescent="0.25">
      <c r="B57" s="70"/>
      <c r="C57" s="70"/>
      <c r="D57" s="98"/>
      <c r="E57" s="98"/>
    </row>
    <row r="58" spans="2:7" x14ac:dyDescent="0.25">
      <c r="B58" s="70"/>
      <c r="C58" s="70"/>
      <c r="D58" s="98"/>
      <c r="E58" s="99"/>
    </row>
    <row r="59" spans="2:7" ht="15.75" x14ac:dyDescent="0.3">
      <c r="B59" s="100" t="s">
        <v>135</v>
      </c>
      <c r="C59" s="100"/>
      <c r="D59" s="149" t="s">
        <v>138</v>
      </c>
      <c r="E59" s="149"/>
    </row>
    <row r="60" spans="2:7" ht="15.75" x14ac:dyDescent="0.3">
      <c r="B60" s="100"/>
      <c r="C60" s="100"/>
      <c r="D60" s="70"/>
      <c r="E60" s="76"/>
    </row>
    <row r="61" spans="2:7" ht="15.75" x14ac:dyDescent="0.3">
      <c r="B61" s="100" t="s">
        <v>41</v>
      </c>
      <c r="C61" s="100"/>
      <c r="D61" s="149" t="s">
        <v>129</v>
      </c>
      <c r="E61" s="149"/>
    </row>
    <row r="62" spans="2:7" x14ac:dyDescent="0.25">
      <c r="B62" s="70"/>
      <c r="C62" s="70"/>
      <c r="D62" s="70"/>
      <c r="E62" s="70"/>
    </row>
    <row r="63" spans="2:7" ht="15.75" x14ac:dyDescent="0.3">
      <c r="B63" s="76" t="s">
        <v>42</v>
      </c>
      <c r="C63" s="76"/>
      <c r="D63" s="70"/>
      <c r="E63" s="99"/>
    </row>
    <row r="64" spans="2:7" ht="15.75" x14ac:dyDescent="0.3">
      <c r="B64" s="146">
        <v>45058</v>
      </c>
      <c r="C64" s="76"/>
      <c r="D64" s="70"/>
      <c r="E64" s="70"/>
    </row>
    <row r="66" spans="2:5" x14ac:dyDescent="0.25">
      <c r="D66" s="143"/>
      <c r="E66" s="143"/>
    </row>
    <row r="68" spans="2:5" ht="15.75" x14ac:dyDescent="0.3">
      <c r="B68" s="101"/>
      <c r="C68" s="101"/>
      <c r="D68" s="102"/>
      <c r="E68" s="102"/>
    </row>
  </sheetData>
  <mergeCells count="3">
    <mergeCell ref="D61:E61"/>
    <mergeCell ref="D59:E59"/>
    <mergeCell ref="B3:E4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5"/>
  <sheetViews>
    <sheetView showGridLines="0" workbookViewId="0">
      <pane xSplit="5" ySplit="6" topLeftCell="F27" activePane="bottomRight" state="frozen"/>
      <selection pane="topRight" activeCell="E1" sqref="E1"/>
      <selection pane="bottomLeft" activeCell="A7" sqref="A7"/>
      <selection pane="bottomRight" activeCell="I30" sqref="I30"/>
    </sheetView>
  </sheetViews>
  <sheetFormatPr defaultColWidth="9.140625" defaultRowHeight="12.75" x14ac:dyDescent="0.2"/>
  <cols>
    <col min="1" max="1" width="3.85546875" style="108" customWidth="1"/>
    <col min="2" max="2" width="37.42578125" style="134" customWidth="1"/>
    <col min="3" max="3" width="10.28515625" style="134" customWidth="1"/>
    <col min="4" max="4" width="22.28515625" style="134" customWidth="1"/>
    <col min="5" max="5" width="21" style="134" customWidth="1"/>
    <col min="6" max="6" width="9.140625" style="108"/>
    <col min="7" max="7" width="27" style="108" customWidth="1"/>
    <col min="8" max="16384" width="9.140625" style="108"/>
  </cols>
  <sheetData>
    <row r="1" spans="2:5" x14ac:dyDescent="0.2">
      <c r="B1" s="106" t="s">
        <v>0</v>
      </c>
      <c r="C1" s="106"/>
      <c r="D1" s="107"/>
      <c r="E1" s="107"/>
    </row>
    <row r="2" spans="2:5" ht="15" customHeight="1" x14ac:dyDescent="0.2">
      <c r="B2" s="152" t="s">
        <v>154</v>
      </c>
      <c r="C2" s="152"/>
      <c r="D2" s="152"/>
      <c r="E2" s="152"/>
    </row>
    <row r="3" spans="2:5" ht="15" customHeight="1" x14ac:dyDescent="0.2">
      <c r="B3" s="152"/>
      <c r="C3" s="152"/>
      <c r="D3" s="152"/>
      <c r="E3" s="152"/>
    </row>
    <row r="4" spans="2:5" x14ac:dyDescent="0.2">
      <c r="B4" s="107"/>
      <c r="C4" s="107"/>
      <c r="D4" s="107"/>
      <c r="E4" s="107"/>
    </row>
    <row r="5" spans="2:5" ht="13.5" customHeight="1" x14ac:dyDescent="0.2">
      <c r="B5" s="153" t="s">
        <v>1</v>
      </c>
      <c r="C5" s="155" t="s">
        <v>2</v>
      </c>
      <c r="D5" s="155" t="s">
        <v>142</v>
      </c>
      <c r="E5" s="155" t="s">
        <v>137</v>
      </c>
    </row>
    <row r="6" spans="2:5" ht="14.25" customHeight="1" thickBot="1" x14ac:dyDescent="0.25">
      <c r="B6" s="154"/>
      <c r="C6" s="156"/>
      <c r="D6" s="156"/>
      <c r="E6" s="156"/>
    </row>
    <row r="7" spans="2:5" ht="9" customHeight="1" x14ac:dyDescent="0.2">
      <c r="B7" s="107"/>
      <c r="C7" s="107"/>
      <c r="D7" s="109"/>
      <c r="E7" s="110"/>
    </row>
    <row r="8" spans="2:5" x14ac:dyDescent="0.2">
      <c r="B8" s="107" t="s">
        <v>43</v>
      </c>
      <c r="C8" s="107">
        <v>14</v>
      </c>
      <c r="D8" s="109">
        <v>12027680</v>
      </c>
      <c r="E8" s="109">
        <v>12733329</v>
      </c>
    </row>
    <row r="9" spans="2:5" x14ac:dyDescent="0.2">
      <c r="B9" s="107" t="s">
        <v>44</v>
      </c>
      <c r="C9" s="107"/>
      <c r="D9" s="111"/>
      <c r="E9" s="111"/>
    </row>
    <row r="10" spans="2:5" x14ac:dyDescent="0.2">
      <c r="B10" s="112" t="s">
        <v>45</v>
      </c>
      <c r="C10" s="112">
        <v>15</v>
      </c>
      <c r="D10" s="113">
        <v>-7438227</v>
      </c>
      <c r="E10" s="113">
        <v>-9386481</v>
      </c>
    </row>
    <row r="11" spans="2:5" ht="13.5" x14ac:dyDescent="0.2">
      <c r="B11" s="107"/>
      <c r="C11" s="107"/>
      <c r="D11" s="110"/>
      <c r="E11" s="74"/>
    </row>
    <row r="12" spans="2:5" ht="15.75" thickBot="1" x14ac:dyDescent="0.25">
      <c r="B12" s="114" t="s">
        <v>46</v>
      </c>
      <c r="C12" s="114"/>
      <c r="D12" s="115">
        <f>SUM(D8:D10)</f>
        <v>4589453</v>
      </c>
      <c r="E12" s="85">
        <f>SUM(E8:E10)</f>
        <v>3346848</v>
      </c>
    </row>
    <row r="13" spans="2:5" ht="13.5" x14ac:dyDescent="0.2">
      <c r="B13" s="107"/>
      <c r="C13" s="107"/>
      <c r="D13" s="110"/>
      <c r="E13" s="74"/>
    </row>
    <row r="14" spans="2:5" x14ac:dyDescent="0.2">
      <c r="B14" s="107" t="s">
        <v>47</v>
      </c>
      <c r="C14" s="107"/>
      <c r="D14" s="109">
        <v>13103</v>
      </c>
      <c r="E14" s="109">
        <v>332662</v>
      </c>
    </row>
    <row r="15" spans="2:5" x14ac:dyDescent="0.2">
      <c r="B15" s="107" t="s">
        <v>48</v>
      </c>
      <c r="C15" s="107">
        <v>17</v>
      </c>
      <c r="D15" s="109">
        <v>306124</v>
      </c>
      <c r="E15" s="109">
        <v>529874</v>
      </c>
    </row>
    <row r="16" spans="2:5" x14ac:dyDescent="0.2">
      <c r="B16" s="107" t="s">
        <v>49</v>
      </c>
      <c r="C16" s="107">
        <v>16</v>
      </c>
      <c r="D16" s="116">
        <v>-1582437</v>
      </c>
      <c r="E16" s="116">
        <v>-906524</v>
      </c>
    </row>
    <row r="17" spans="2:5" x14ac:dyDescent="0.2">
      <c r="B17" s="107" t="s">
        <v>50</v>
      </c>
      <c r="C17" s="107"/>
      <c r="D17" s="116">
        <v>-2049965</v>
      </c>
      <c r="E17" s="116">
        <v>-1342141</v>
      </c>
    </row>
    <row r="18" spans="2:5" x14ac:dyDescent="0.2">
      <c r="B18" s="112" t="s">
        <v>51</v>
      </c>
      <c r="C18" s="112">
        <v>18</v>
      </c>
      <c r="D18" s="113">
        <v>-575038</v>
      </c>
      <c r="E18" s="113">
        <v>-495630</v>
      </c>
    </row>
    <row r="19" spans="2:5" ht="13.5" x14ac:dyDescent="0.2">
      <c r="B19" s="107"/>
      <c r="C19" s="107"/>
      <c r="D19" s="110"/>
      <c r="E19" s="74"/>
    </row>
    <row r="20" spans="2:5" ht="15.75" thickBot="1" x14ac:dyDescent="0.25">
      <c r="B20" s="114" t="s">
        <v>52</v>
      </c>
      <c r="C20" s="114"/>
      <c r="D20" s="115">
        <f>SUM(D12:D18)</f>
        <v>701240</v>
      </c>
      <c r="E20" s="85">
        <f>SUM(E12:E18)</f>
        <v>1465089</v>
      </c>
    </row>
    <row r="21" spans="2:5" ht="13.5" x14ac:dyDescent="0.2">
      <c r="B21" s="107"/>
      <c r="C21" s="107"/>
      <c r="D21" s="110"/>
      <c r="E21" s="74"/>
    </row>
    <row r="22" spans="2:5" ht="15" x14ac:dyDescent="0.25">
      <c r="B22" s="107" t="s">
        <v>53</v>
      </c>
      <c r="C22" s="107">
        <v>19</v>
      </c>
      <c r="D22" s="117">
        <v>38454</v>
      </c>
      <c r="E22" s="117">
        <v>91679</v>
      </c>
    </row>
    <row r="23" spans="2:5" x14ac:dyDescent="0.2">
      <c r="B23" s="112" t="s">
        <v>54</v>
      </c>
      <c r="C23" s="112">
        <v>20</v>
      </c>
      <c r="D23" s="113">
        <v>-1422481</v>
      </c>
      <c r="E23" s="113">
        <v>-446952</v>
      </c>
    </row>
    <row r="24" spans="2:5" ht="13.5" x14ac:dyDescent="0.2">
      <c r="B24" s="107"/>
      <c r="C24" s="107"/>
      <c r="D24" s="110"/>
      <c r="E24" s="74"/>
    </row>
    <row r="25" spans="2:5" ht="15.75" thickBot="1" x14ac:dyDescent="0.25">
      <c r="B25" s="114" t="s">
        <v>55</v>
      </c>
      <c r="C25" s="114"/>
      <c r="D25" s="115">
        <f>SUM(D20:D23)</f>
        <v>-682787</v>
      </c>
      <c r="E25" s="85">
        <f>SUM(E20:E23)</f>
        <v>1109816</v>
      </c>
    </row>
    <row r="26" spans="2:5" ht="13.5" x14ac:dyDescent="0.2">
      <c r="B26" s="107"/>
      <c r="C26" s="107"/>
      <c r="D26" s="110"/>
      <c r="E26" s="74"/>
    </row>
    <row r="27" spans="2:5" x14ac:dyDescent="0.2">
      <c r="B27" s="112" t="s">
        <v>56</v>
      </c>
      <c r="C27" s="112"/>
      <c r="D27" s="113">
        <v>-9882</v>
      </c>
      <c r="E27" s="113">
        <v>-15126</v>
      </c>
    </row>
    <row r="28" spans="2:5" ht="13.5" x14ac:dyDescent="0.2">
      <c r="B28" s="107"/>
      <c r="C28" s="107"/>
      <c r="D28" s="110"/>
      <c r="E28" s="74"/>
    </row>
    <row r="29" spans="2:5" ht="15.75" thickBot="1" x14ac:dyDescent="0.25">
      <c r="B29" s="114" t="s">
        <v>130</v>
      </c>
      <c r="C29" s="114"/>
      <c r="D29" s="115">
        <f>D25+D27</f>
        <v>-692669</v>
      </c>
      <c r="E29" s="85">
        <f>E25+E27</f>
        <v>1094690</v>
      </c>
    </row>
    <row r="30" spans="2:5" ht="13.5" x14ac:dyDescent="0.2">
      <c r="B30" s="107"/>
      <c r="C30" s="107"/>
      <c r="D30" s="109"/>
      <c r="E30" s="87"/>
    </row>
    <row r="31" spans="2:5" ht="15.75" thickBot="1" x14ac:dyDescent="0.25">
      <c r="B31" s="114" t="s">
        <v>57</v>
      </c>
      <c r="C31" s="114"/>
      <c r="D31" s="115"/>
      <c r="E31" s="85"/>
    </row>
    <row r="32" spans="2:5" x14ac:dyDescent="0.2">
      <c r="B32" s="107" t="s">
        <v>58</v>
      </c>
      <c r="C32" s="107"/>
      <c r="D32" s="111">
        <v>-638290</v>
      </c>
      <c r="E32" s="111">
        <v>940024</v>
      </c>
    </row>
    <row r="33" spans="2:7" x14ac:dyDescent="0.2">
      <c r="B33" s="112" t="s">
        <v>59</v>
      </c>
      <c r="C33" s="112"/>
      <c r="D33" s="113">
        <v>-54379</v>
      </c>
      <c r="E33" s="113">
        <v>224808</v>
      </c>
    </row>
    <row r="34" spans="2:7" ht="13.5" x14ac:dyDescent="0.2">
      <c r="B34" s="107"/>
      <c r="C34" s="107"/>
      <c r="D34" s="109"/>
      <c r="E34" s="87"/>
    </row>
    <row r="35" spans="2:7" ht="15.75" thickBot="1" x14ac:dyDescent="0.25">
      <c r="B35" s="114" t="s">
        <v>131</v>
      </c>
      <c r="C35" s="114"/>
      <c r="D35" s="115">
        <f>D32+D33</f>
        <v>-692669</v>
      </c>
      <c r="E35" s="85">
        <f>E32+E33</f>
        <v>1164832</v>
      </c>
    </row>
    <row r="36" spans="2:7" ht="13.5" x14ac:dyDescent="0.2">
      <c r="B36" s="107"/>
      <c r="C36" s="107"/>
      <c r="D36" s="109"/>
      <c r="E36" s="87"/>
    </row>
    <row r="37" spans="2:7" ht="13.5" x14ac:dyDescent="0.2">
      <c r="B37" s="107" t="s">
        <v>60</v>
      </c>
      <c r="C37" s="107"/>
      <c r="D37" s="116">
        <v>0</v>
      </c>
      <c r="E37" s="88">
        <v>0</v>
      </c>
    </row>
    <row r="38" spans="2:7" ht="13.5" x14ac:dyDescent="0.2">
      <c r="B38" s="118" t="s">
        <v>61</v>
      </c>
      <c r="C38" s="118"/>
      <c r="D38" s="119">
        <f>D35+D37</f>
        <v>-692669</v>
      </c>
      <c r="E38" s="136">
        <f>E35+E37</f>
        <v>1164832</v>
      </c>
    </row>
    <row r="39" spans="2:7" ht="25.5" x14ac:dyDescent="0.2">
      <c r="B39" s="120" t="s">
        <v>62</v>
      </c>
      <c r="C39" s="120"/>
      <c r="D39" s="121"/>
      <c r="E39" s="137"/>
    </row>
    <row r="40" spans="2:7" ht="21.75" customHeight="1" x14ac:dyDescent="0.2">
      <c r="B40" s="107" t="s">
        <v>58</v>
      </c>
      <c r="C40" s="107"/>
      <c r="D40" s="111">
        <f>D32</f>
        <v>-638290</v>
      </c>
      <c r="E40" s="77">
        <f>E38-E41</f>
        <v>940024</v>
      </c>
    </row>
    <row r="41" spans="2:7" ht="13.5" x14ac:dyDescent="0.2">
      <c r="B41" s="112" t="s">
        <v>59</v>
      </c>
      <c r="C41" s="112"/>
      <c r="D41" s="113">
        <f>D33</f>
        <v>-54379</v>
      </c>
      <c r="E41" s="79">
        <f>E33</f>
        <v>224808</v>
      </c>
    </row>
    <row r="42" spans="2:7" ht="26.25" thickBot="1" x14ac:dyDescent="0.25">
      <c r="B42" s="122" t="s">
        <v>63</v>
      </c>
      <c r="C42" s="122"/>
      <c r="D42" s="115">
        <f>D40+D41</f>
        <v>-692669</v>
      </c>
      <c r="E42" s="85">
        <f>E40+E41</f>
        <v>1164832</v>
      </c>
      <c r="G42" s="144"/>
    </row>
    <row r="43" spans="2:7" ht="15" x14ac:dyDescent="0.2">
      <c r="B43" s="120"/>
      <c r="C43" s="120"/>
      <c r="D43" s="123"/>
      <c r="E43" s="90"/>
    </row>
    <row r="44" spans="2:7" ht="31.5" x14ac:dyDescent="0.2">
      <c r="B44" s="124" t="s">
        <v>64</v>
      </c>
      <c r="C44" s="124"/>
      <c r="D44" s="123"/>
      <c r="E44" s="90"/>
    </row>
    <row r="45" spans="2:7" x14ac:dyDescent="0.2">
      <c r="B45" s="125" t="s">
        <v>65</v>
      </c>
      <c r="C45" s="125"/>
      <c r="D45" s="126">
        <f>D35/'Расчет по акциям'!D7*1000</f>
        <v>-46.243997508173514</v>
      </c>
      <c r="E45" s="126">
        <f>E35/'Расчет по акциям'!E7*1000</f>
        <v>77.766563979968453</v>
      </c>
      <c r="F45" s="127"/>
    </row>
    <row r="46" spans="2:7" ht="13.5" thickBot="1" x14ac:dyDescent="0.25">
      <c r="B46" s="128"/>
      <c r="C46" s="128"/>
      <c r="D46" s="128"/>
      <c r="E46" s="138"/>
    </row>
    <row r="47" spans="2:7" ht="13.5" thickTop="1" x14ac:dyDescent="0.2">
      <c r="B47" s="120"/>
      <c r="C47" s="120"/>
      <c r="D47" s="123"/>
      <c r="E47" s="123"/>
    </row>
    <row r="48" spans="2:7" x14ac:dyDescent="0.2">
      <c r="B48" s="120"/>
      <c r="C48" s="120"/>
      <c r="D48" s="123"/>
      <c r="E48" s="123"/>
    </row>
    <row r="49" spans="2:5" x14ac:dyDescent="0.2">
      <c r="B49" s="120"/>
      <c r="C49" s="120"/>
      <c r="D49" s="123"/>
      <c r="E49" s="123"/>
    </row>
    <row r="50" spans="2:5" ht="15" x14ac:dyDescent="0.3">
      <c r="B50" s="100" t="s">
        <v>135</v>
      </c>
      <c r="C50" s="129"/>
      <c r="D50" s="151" t="s">
        <v>138</v>
      </c>
      <c r="E50" s="151"/>
    </row>
    <row r="51" spans="2:5" x14ac:dyDescent="0.2">
      <c r="B51" s="129"/>
      <c r="C51" s="129"/>
      <c r="D51" s="130"/>
      <c r="E51" s="131"/>
    </row>
    <row r="52" spans="2:5" x14ac:dyDescent="0.2">
      <c r="B52" s="129" t="s">
        <v>41</v>
      </c>
      <c r="C52" s="129"/>
      <c r="D52" s="151" t="s">
        <v>129</v>
      </c>
      <c r="E52" s="151"/>
    </row>
    <row r="53" spans="2:5" x14ac:dyDescent="0.2">
      <c r="B53" s="107"/>
      <c r="C53" s="107"/>
      <c r="D53" s="107"/>
      <c r="E53" s="107"/>
    </row>
    <row r="54" spans="2:5" x14ac:dyDescent="0.2">
      <c r="B54" s="132" t="s">
        <v>42</v>
      </c>
      <c r="C54" s="132"/>
      <c r="D54" s="107"/>
      <c r="E54" s="133"/>
    </row>
    <row r="55" spans="2:5" ht="15" x14ac:dyDescent="0.3">
      <c r="B55" s="146">
        <v>45058</v>
      </c>
      <c r="C55" s="132"/>
      <c r="D55" s="107"/>
      <c r="E55" s="107"/>
    </row>
  </sheetData>
  <mergeCells count="7">
    <mergeCell ref="D52:E52"/>
    <mergeCell ref="B2:E3"/>
    <mergeCell ref="B5:B6"/>
    <mergeCell ref="D5:D6"/>
    <mergeCell ref="E5:E6"/>
    <mergeCell ref="D50:E50"/>
    <mergeCell ref="C5:C6"/>
  </mergeCells>
  <pageMargins left="0.9055118110236221" right="0.70866141732283472" top="1.1417322834645669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showGridLines="0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B50" sqref="B50:C50"/>
    </sheetView>
  </sheetViews>
  <sheetFormatPr defaultColWidth="9.140625" defaultRowHeight="13.5" x14ac:dyDescent="0.25"/>
  <cols>
    <col min="1" max="1" width="62.85546875" style="2" customWidth="1"/>
    <col min="2" max="2" width="21.42578125" style="2" customWidth="1"/>
    <col min="3" max="3" width="21.7109375" style="2" customWidth="1"/>
    <col min="4" max="4" width="3.28515625" style="2" customWidth="1"/>
    <col min="5" max="5" width="9.140625" style="2"/>
    <col min="6" max="6" width="10.85546875" style="2" bestFit="1" customWidth="1"/>
    <col min="7" max="9" width="9.140625" style="2"/>
    <col min="10" max="10" width="19.85546875" style="2" customWidth="1"/>
    <col min="11" max="16384" width="9.140625" style="2"/>
  </cols>
  <sheetData>
    <row r="1" spans="1:6" ht="15" x14ac:dyDescent="0.25">
      <c r="A1" s="1" t="s">
        <v>0</v>
      </c>
    </row>
    <row r="2" spans="1:6" ht="15" customHeight="1" x14ac:dyDescent="0.25">
      <c r="A2" s="159" t="s">
        <v>155</v>
      </c>
      <c r="B2" s="159"/>
      <c r="C2" s="159"/>
    </row>
    <row r="3" spans="1:6" ht="15" customHeight="1" x14ac:dyDescent="0.25">
      <c r="A3" s="159"/>
      <c r="B3" s="159"/>
      <c r="C3" s="159"/>
    </row>
    <row r="4" spans="1:6" ht="15" customHeight="1" x14ac:dyDescent="0.25">
      <c r="A4" s="38"/>
      <c r="B4" s="157" t="s">
        <v>143</v>
      </c>
      <c r="C4" s="157" t="s">
        <v>136</v>
      </c>
    </row>
    <row r="5" spans="1:6" ht="15.75" thickBot="1" x14ac:dyDescent="0.35">
      <c r="A5" s="39" t="s">
        <v>1</v>
      </c>
      <c r="B5" s="158"/>
      <c r="C5" s="158"/>
    </row>
    <row r="6" spans="1:6" ht="15" x14ac:dyDescent="0.3">
      <c r="A6" s="3" t="s">
        <v>66</v>
      </c>
      <c r="B6" s="4"/>
      <c r="C6" s="4"/>
    </row>
    <row r="7" spans="1:6" ht="15" x14ac:dyDescent="0.25">
      <c r="A7" s="2" t="s">
        <v>67</v>
      </c>
      <c r="B7" s="28">
        <f>'форма 2'!D25</f>
        <v>-682787</v>
      </c>
      <c r="C7" s="28">
        <f>'форма 2'!E25</f>
        <v>1109816</v>
      </c>
      <c r="E7" s="7"/>
      <c r="F7" s="66"/>
    </row>
    <row r="8" spans="1:6" x14ac:dyDescent="0.25">
      <c r="A8" s="2" t="s">
        <v>68</v>
      </c>
      <c r="B8" s="10"/>
      <c r="C8" s="10"/>
    </row>
    <row r="9" spans="1:6" x14ac:dyDescent="0.25">
      <c r="A9" s="2" t="s">
        <v>69</v>
      </c>
      <c r="B9" s="26">
        <v>2211954</v>
      </c>
      <c r="C9" s="26">
        <v>2389155</v>
      </c>
    </row>
    <row r="10" spans="1:6" x14ac:dyDescent="0.25">
      <c r="A10" s="2" t="s">
        <v>150</v>
      </c>
      <c r="B10" s="30">
        <v>14461</v>
      </c>
      <c r="C10" s="30">
        <v>-18547</v>
      </c>
    </row>
    <row r="11" spans="1:6" x14ac:dyDescent="0.25">
      <c r="A11" s="2" t="s">
        <v>70</v>
      </c>
      <c r="B11" s="30">
        <v>0</v>
      </c>
      <c r="C11" s="30">
        <v>0</v>
      </c>
    </row>
    <row r="12" spans="1:6" x14ac:dyDescent="0.25">
      <c r="A12" s="2" t="s">
        <v>53</v>
      </c>
      <c r="B12" s="30">
        <v>-38454</v>
      </c>
      <c r="C12" s="30">
        <v>-91679</v>
      </c>
    </row>
    <row r="13" spans="1:6" x14ac:dyDescent="0.25">
      <c r="A13" s="2" t="s">
        <v>71</v>
      </c>
      <c r="B13" s="30">
        <v>1422481</v>
      </c>
      <c r="C13" s="30">
        <v>446952</v>
      </c>
    </row>
    <row r="14" spans="1:6" x14ac:dyDescent="0.25">
      <c r="A14" s="2" t="s">
        <v>72</v>
      </c>
      <c r="B14" s="30"/>
      <c r="C14" s="30"/>
    </row>
    <row r="15" spans="1:6" x14ac:dyDescent="0.25">
      <c r="A15" s="5" t="s">
        <v>73</v>
      </c>
      <c r="B15" s="27">
        <v>-505072</v>
      </c>
      <c r="C15" s="27">
        <v>451258</v>
      </c>
    </row>
    <row r="16" spans="1:6" ht="30" x14ac:dyDescent="0.3">
      <c r="A16" s="11" t="s">
        <v>74</v>
      </c>
      <c r="B16" s="28">
        <f>SUM(B7:B15)</f>
        <v>2422583</v>
      </c>
      <c r="C16" s="28">
        <f>SUM(C7:C15)</f>
        <v>4286955</v>
      </c>
    </row>
    <row r="17" spans="1:10" x14ac:dyDescent="0.25">
      <c r="A17" s="4" t="s">
        <v>75</v>
      </c>
      <c r="B17" s="26">
        <v>-2702661</v>
      </c>
      <c r="C17" s="26">
        <v>41898097</v>
      </c>
      <c r="J17" s="135"/>
    </row>
    <row r="18" spans="1:10" x14ac:dyDescent="0.25">
      <c r="A18" s="4" t="s">
        <v>149</v>
      </c>
      <c r="B18" s="26">
        <v>-2426751</v>
      </c>
      <c r="C18" s="26">
        <v>3928131</v>
      </c>
      <c r="J18" s="135"/>
    </row>
    <row r="19" spans="1:10" x14ac:dyDescent="0.25">
      <c r="A19" s="4" t="s">
        <v>76</v>
      </c>
      <c r="B19" s="30">
        <v>2589941</v>
      </c>
      <c r="C19" s="30">
        <v>-972963</v>
      </c>
      <c r="J19" s="135"/>
    </row>
    <row r="20" spans="1:10" x14ac:dyDescent="0.25">
      <c r="A20" s="12" t="s">
        <v>77</v>
      </c>
      <c r="B20" s="27">
        <v>-85988</v>
      </c>
      <c r="C20" s="27">
        <v>-6455</v>
      </c>
      <c r="J20" s="135"/>
    </row>
    <row r="21" spans="1:10" ht="15" x14ac:dyDescent="0.3">
      <c r="A21" s="13" t="s">
        <v>78</v>
      </c>
      <c r="B21" s="31">
        <f>SUM(B16:B20)</f>
        <v>-202876</v>
      </c>
      <c r="C21" s="31">
        <f>SUM(C16:C20)</f>
        <v>49133765</v>
      </c>
    </row>
    <row r="22" spans="1:10" x14ac:dyDescent="0.25">
      <c r="A22" s="25" t="s">
        <v>79</v>
      </c>
      <c r="B22" s="32">
        <v>-813606</v>
      </c>
      <c r="C22" s="32">
        <v>-87632</v>
      </c>
    </row>
    <row r="23" spans="1:10" x14ac:dyDescent="0.25">
      <c r="A23" s="4" t="s">
        <v>80</v>
      </c>
      <c r="B23" s="30">
        <v>-182398</v>
      </c>
      <c r="C23" s="30">
        <v>-500498</v>
      </c>
    </row>
    <row r="24" spans="1:10" x14ac:dyDescent="0.25">
      <c r="A24" s="12" t="s">
        <v>81</v>
      </c>
      <c r="B24" s="27">
        <v>91866</v>
      </c>
      <c r="C24" s="27">
        <v>72356</v>
      </c>
    </row>
    <row r="25" spans="1:10" ht="30" x14ac:dyDescent="0.3">
      <c r="A25" s="14" t="s">
        <v>82</v>
      </c>
      <c r="B25" s="31">
        <f>SUM(B21:B24)</f>
        <v>-1107014</v>
      </c>
      <c r="C25" s="31">
        <f>SUM(C21:C24)</f>
        <v>48617991</v>
      </c>
    </row>
    <row r="26" spans="1:10" x14ac:dyDescent="0.25">
      <c r="A26" s="4"/>
      <c r="B26" s="29"/>
      <c r="C26" s="29"/>
    </row>
    <row r="27" spans="1:10" ht="15" x14ac:dyDescent="0.3">
      <c r="A27" s="15" t="s">
        <v>83</v>
      </c>
      <c r="B27" s="29"/>
      <c r="C27" s="29"/>
    </row>
    <row r="28" spans="1:10" x14ac:dyDescent="0.25">
      <c r="A28" s="35" t="s">
        <v>84</v>
      </c>
      <c r="B28" s="26">
        <v>-248826</v>
      </c>
      <c r="C28" s="26">
        <v>-136752</v>
      </c>
    </row>
    <row r="29" spans="1:10" x14ac:dyDescent="0.25">
      <c r="A29" s="4" t="s">
        <v>85</v>
      </c>
      <c r="B29" s="10">
        <v>140000</v>
      </c>
      <c r="C29" s="10">
        <v>165721</v>
      </c>
    </row>
    <row r="30" spans="1:10" x14ac:dyDescent="0.25">
      <c r="A30" s="4" t="s">
        <v>86</v>
      </c>
      <c r="B30" s="26">
        <v>-421521</v>
      </c>
      <c r="C30" s="26">
        <v>-21777295</v>
      </c>
    </row>
    <row r="31" spans="1:10" x14ac:dyDescent="0.25">
      <c r="A31" s="4" t="s">
        <v>87</v>
      </c>
      <c r="B31" s="26"/>
      <c r="C31" s="26">
        <v>-22677337</v>
      </c>
    </row>
    <row r="32" spans="1:10" x14ac:dyDescent="0.25">
      <c r="A32" s="4" t="s">
        <v>88</v>
      </c>
      <c r="B32" s="26"/>
      <c r="C32" s="26"/>
    </row>
    <row r="33" spans="1:6" x14ac:dyDescent="0.25">
      <c r="A33" s="4" t="s">
        <v>144</v>
      </c>
      <c r="B33" s="26">
        <v>0</v>
      </c>
      <c r="C33" s="26"/>
    </row>
    <row r="34" spans="1:6" ht="30" x14ac:dyDescent="0.3">
      <c r="A34" s="16" t="s">
        <v>89</v>
      </c>
      <c r="B34" s="33">
        <f>SUM(B28:B33)</f>
        <v>-530347</v>
      </c>
      <c r="C34" s="33">
        <f>SUM(C28:C33)</f>
        <v>-44425663</v>
      </c>
    </row>
    <row r="35" spans="1:6" x14ac:dyDescent="0.25">
      <c r="A35" s="4"/>
      <c r="B35" s="29"/>
      <c r="C35" s="29"/>
    </row>
    <row r="36" spans="1:6" ht="15" x14ac:dyDescent="0.3">
      <c r="A36" s="15" t="s">
        <v>90</v>
      </c>
      <c r="B36" s="29"/>
      <c r="C36" s="29"/>
    </row>
    <row r="37" spans="1:6" x14ac:dyDescent="0.25">
      <c r="A37" s="4" t="s">
        <v>91</v>
      </c>
      <c r="B37" s="26">
        <v>0</v>
      </c>
      <c r="C37" s="26">
        <v>0</v>
      </c>
    </row>
    <row r="38" spans="1:6" x14ac:dyDescent="0.25">
      <c r="A38" s="4" t="s">
        <v>92</v>
      </c>
      <c r="B38" s="26">
        <v>-97276</v>
      </c>
      <c r="C38" s="26">
        <v>-3951562</v>
      </c>
    </row>
    <row r="39" spans="1:6" x14ac:dyDescent="0.25">
      <c r="A39" s="4" t="s">
        <v>93</v>
      </c>
      <c r="B39" s="26"/>
      <c r="C39" s="26">
        <v>-32808</v>
      </c>
    </row>
    <row r="40" spans="1:6" ht="15" x14ac:dyDescent="0.3">
      <c r="A40" s="17" t="s">
        <v>94</v>
      </c>
      <c r="B40" s="33">
        <f>SUM(B36:B39)</f>
        <v>-97276</v>
      </c>
      <c r="C40" s="33">
        <f>SUM(C36:C39)</f>
        <v>-3984370</v>
      </c>
    </row>
    <row r="41" spans="1:6" x14ac:dyDescent="0.25">
      <c r="A41" s="18" t="s">
        <v>95</v>
      </c>
      <c r="B41" s="43">
        <v>12151</v>
      </c>
      <c r="C41" s="43">
        <v>-68129</v>
      </c>
    </row>
    <row r="42" spans="1:6" ht="15" x14ac:dyDescent="0.3">
      <c r="A42" s="6" t="s">
        <v>96</v>
      </c>
      <c r="B42" s="19">
        <f>B25+B34+B40+B41</f>
        <v>-1722486</v>
      </c>
      <c r="C42" s="19">
        <f>C25+C34+C40+C41</f>
        <v>139829</v>
      </c>
      <c r="F42" s="66"/>
    </row>
    <row r="43" spans="1:6" ht="15" x14ac:dyDescent="0.3">
      <c r="A43" s="6" t="s">
        <v>133</v>
      </c>
      <c r="B43" s="34">
        <f>'форма 1'!E22</f>
        <v>1990245</v>
      </c>
      <c r="C43" s="34">
        <v>1458566</v>
      </c>
    </row>
    <row r="44" spans="1:6" x14ac:dyDescent="0.25">
      <c r="B44" s="10"/>
      <c r="C44" s="10"/>
    </row>
    <row r="45" spans="1:6" ht="15.75" thickBot="1" x14ac:dyDescent="0.35">
      <c r="A45" s="8" t="s">
        <v>132</v>
      </c>
      <c r="B45" s="67">
        <f>B42+B43</f>
        <v>267759</v>
      </c>
      <c r="C45" s="67">
        <f>C42+C43</f>
        <v>1598395</v>
      </c>
      <c r="F45" s="20"/>
    </row>
    <row r="46" spans="1:6" ht="15" x14ac:dyDescent="0.25">
      <c r="A46"/>
      <c r="B46" s="20"/>
    </row>
    <row r="47" spans="1:6" ht="15" x14ac:dyDescent="0.25">
      <c r="A47"/>
      <c r="B47" s="4"/>
    </row>
    <row r="48" spans="1:6" ht="15" x14ac:dyDescent="0.3">
      <c r="A48" s="100" t="s">
        <v>135</v>
      </c>
      <c r="B48" s="149" t="s">
        <v>138</v>
      </c>
      <c r="C48" s="149"/>
    </row>
    <row r="49" spans="1:3" ht="9.75" customHeight="1" x14ac:dyDescent="0.3">
      <c r="A49" s="100"/>
      <c r="B49" s="70"/>
      <c r="C49" s="76"/>
    </row>
    <row r="50" spans="1:3" ht="15" x14ac:dyDescent="0.3">
      <c r="A50" s="100" t="s">
        <v>41</v>
      </c>
      <c r="B50" s="149" t="s">
        <v>129</v>
      </c>
      <c r="C50" s="149"/>
    </row>
    <row r="51" spans="1:3" x14ac:dyDescent="0.25">
      <c r="A51" s="70"/>
      <c r="B51" s="70"/>
      <c r="C51" s="70"/>
    </row>
    <row r="52" spans="1:3" ht="15" x14ac:dyDescent="0.3">
      <c r="A52" s="76" t="s">
        <v>42</v>
      </c>
      <c r="B52" s="70"/>
      <c r="C52" s="99"/>
    </row>
    <row r="53" spans="1:3" ht="15" x14ac:dyDescent="0.3">
      <c r="A53" s="146">
        <v>45058</v>
      </c>
      <c r="B53" s="70"/>
      <c r="C53" s="70"/>
    </row>
    <row r="54" spans="1:3" ht="15" x14ac:dyDescent="0.3">
      <c r="A54" s="76"/>
    </row>
    <row r="57" spans="1:3" x14ac:dyDescent="0.25">
      <c r="B57" s="41"/>
      <c r="C57" s="4"/>
    </row>
    <row r="59" spans="1:3" x14ac:dyDescent="0.25">
      <c r="B59" s="4"/>
    </row>
    <row r="60" spans="1:3" x14ac:dyDescent="0.25">
      <c r="B60" s="20"/>
    </row>
    <row r="65" s="2" customFormat="1" x14ac:dyDescent="0.25"/>
    <row r="66" s="2" customFormat="1" x14ac:dyDescent="0.25"/>
    <row r="68" s="2" customFormat="1" x14ac:dyDescent="0.25"/>
    <row r="70" s="2" customFormat="1" x14ac:dyDescent="0.25"/>
  </sheetData>
  <mergeCells count="5">
    <mergeCell ref="B4:B5"/>
    <mergeCell ref="C4:C5"/>
    <mergeCell ref="B48:C48"/>
    <mergeCell ref="B50:C50"/>
    <mergeCell ref="A2:C3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2"/>
  <sheetViews>
    <sheetView showGridLines="0" workbookViewId="0">
      <selection activeCell="M18" sqref="M18"/>
    </sheetView>
  </sheetViews>
  <sheetFormatPr defaultColWidth="9.140625"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3" customWidth="1"/>
    <col min="8" max="8" width="14.140625" style="2" customWidth="1"/>
    <col min="9" max="9" width="19.5703125" style="2" bestFit="1" customWidth="1"/>
    <col min="10" max="10" width="10.42578125" style="2" bestFit="1" customWidth="1"/>
    <col min="11" max="16384" width="9.140625" style="2"/>
  </cols>
  <sheetData>
    <row r="2" spans="1:11" x14ac:dyDescent="0.3">
      <c r="A2" s="3" t="s">
        <v>97</v>
      </c>
    </row>
    <row r="3" spans="1:11" x14ac:dyDescent="0.3">
      <c r="A3" s="167" t="s">
        <v>153</v>
      </c>
      <c r="B3" s="167"/>
      <c r="C3" s="167"/>
      <c r="D3" s="167"/>
      <c r="E3" s="3"/>
      <c r="F3" s="3"/>
      <c r="H3" s="3"/>
      <c r="I3" s="3"/>
    </row>
    <row r="4" spans="1:11" x14ac:dyDescent="0.3">
      <c r="A4" s="167"/>
      <c r="B4" s="167"/>
      <c r="C4" s="167"/>
      <c r="D4" s="167"/>
      <c r="E4" s="3"/>
      <c r="F4" s="105"/>
      <c r="H4" s="105"/>
      <c r="I4" s="3"/>
    </row>
    <row r="5" spans="1:11" x14ac:dyDescent="0.3">
      <c r="E5" s="4"/>
    </row>
    <row r="6" spans="1:11" ht="15" customHeight="1" x14ac:dyDescent="0.3">
      <c r="A6" s="170" t="s">
        <v>98</v>
      </c>
      <c r="B6" s="171"/>
      <c r="C6" s="171"/>
      <c r="D6" s="171"/>
      <c r="E6" s="171"/>
      <c r="F6" s="171"/>
      <c r="G6" s="172"/>
      <c r="H6" s="160" t="s">
        <v>99</v>
      </c>
      <c r="I6" s="160" t="s">
        <v>25</v>
      </c>
    </row>
    <row r="7" spans="1:11" ht="30" customHeight="1" x14ac:dyDescent="0.25">
      <c r="A7" s="37"/>
      <c r="B7" s="165" t="s">
        <v>20</v>
      </c>
      <c r="C7" s="166"/>
      <c r="D7" s="163" t="s">
        <v>100</v>
      </c>
      <c r="E7" s="168" t="s">
        <v>22</v>
      </c>
      <c r="F7" s="168" t="s">
        <v>101</v>
      </c>
      <c r="G7" s="160" t="s">
        <v>102</v>
      </c>
      <c r="H7" s="161"/>
      <c r="I7" s="161"/>
    </row>
    <row r="8" spans="1:11" ht="30" x14ac:dyDescent="0.25">
      <c r="A8" s="21" t="s">
        <v>103</v>
      </c>
      <c r="B8" s="36" t="s">
        <v>104</v>
      </c>
      <c r="C8" s="36" t="s">
        <v>105</v>
      </c>
      <c r="D8" s="164"/>
      <c r="E8" s="169"/>
      <c r="F8" s="169"/>
      <c r="G8" s="162"/>
      <c r="H8" s="162"/>
      <c r="I8" s="162"/>
    </row>
    <row r="9" spans="1:11" s="9" customFormat="1" ht="30" x14ac:dyDescent="0.25">
      <c r="A9" s="22" t="s">
        <v>145</v>
      </c>
      <c r="B9" s="175">
        <v>1379310</v>
      </c>
      <c r="C9" s="175">
        <v>12875173</v>
      </c>
      <c r="D9" s="59">
        <v>-35700</v>
      </c>
      <c r="E9" s="175">
        <f>'форма 1'!E30</f>
        <v>11818615</v>
      </c>
      <c r="F9" s="59">
        <f>'форма 1'!E31</f>
        <v>7192851</v>
      </c>
      <c r="G9" s="59">
        <f>SUM(B9:F9)</f>
        <v>33230249</v>
      </c>
      <c r="H9" s="59">
        <f>'форма 1'!E33</f>
        <v>3486342</v>
      </c>
      <c r="I9" s="59">
        <f>G9+H9</f>
        <v>36716591</v>
      </c>
      <c r="J9" s="148"/>
    </row>
    <row r="10" spans="1:11" s="9" customFormat="1" x14ac:dyDescent="0.25">
      <c r="A10" s="23" t="s">
        <v>106</v>
      </c>
      <c r="B10" s="60"/>
      <c r="C10" s="58"/>
      <c r="D10" s="61"/>
      <c r="E10" s="58"/>
      <c r="F10" s="59"/>
      <c r="G10" s="59">
        <f t="shared" ref="G10:G16" si="0">SUM(B10:F10)</f>
        <v>0</v>
      </c>
      <c r="H10" s="59"/>
      <c r="I10" s="59">
        <f t="shared" ref="I10:I16" si="1">G10+H10</f>
        <v>0</v>
      </c>
    </row>
    <row r="11" spans="1:11" s="24" customFormat="1" x14ac:dyDescent="0.25">
      <c r="A11" s="23" t="s">
        <v>134</v>
      </c>
      <c r="B11" s="62" t="s">
        <v>107</v>
      </c>
      <c r="C11" s="62" t="s">
        <v>107</v>
      </c>
      <c r="D11" s="63"/>
      <c r="E11" s="62"/>
      <c r="F11" s="64">
        <f>'форма 2'!D40</f>
        <v>-638290</v>
      </c>
      <c r="G11" s="59">
        <f t="shared" si="0"/>
        <v>-638290</v>
      </c>
      <c r="H11" s="64">
        <f>'форма 2'!D41</f>
        <v>-54379</v>
      </c>
      <c r="I11" s="59">
        <f t="shared" si="1"/>
        <v>-692669</v>
      </c>
      <c r="K11" s="104"/>
    </row>
    <row r="12" spans="1:11" s="24" customFormat="1" x14ac:dyDescent="0.25">
      <c r="A12" s="23" t="s">
        <v>108</v>
      </c>
      <c r="B12" s="62"/>
      <c r="C12" s="62"/>
      <c r="D12" s="62"/>
      <c r="E12" s="62"/>
      <c r="F12" s="64"/>
      <c r="G12" s="59"/>
      <c r="H12" s="64"/>
      <c r="I12" s="59"/>
      <c r="K12" s="104"/>
    </row>
    <row r="13" spans="1:11" s="24" customFormat="1" x14ac:dyDescent="0.25">
      <c r="A13" s="23" t="s">
        <v>109</v>
      </c>
      <c r="B13" s="62"/>
      <c r="C13" s="62"/>
      <c r="D13" s="62"/>
      <c r="E13" s="141">
        <v>-842771</v>
      </c>
      <c r="F13" s="64">
        <f>-E13</f>
        <v>842771</v>
      </c>
      <c r="G13" s="59">
        <f t="shared" si="0"/>
        <v>0</v>
      </c>
      <c r="H13" s="64"/>
      <c r="I13" s="59">
        <f>G13+H13</f>
        <v>0</v>
      </c>
    </row>
    <row r="14" spans="1:11" s="24" customFormat="1" ht="15.75" customHeight="1" x14ac:dyDescent="0.25">
      <c r="A14" s="23" t="s">
        <v>110</v>
      </c>
      <c r="B14" s="62"/>
      <c r="C14" s="62"/>
      <c r="D14" s="62"/>
      <c r="E14" s="62"/>
      <c r="F14" s="64"/>
      <c r="G14" s="59">
        <f t="shared" si="0"/>
        <v>0</v>
      </c>
      <c r="H14" s="64"/>
      <c r="I14" s="59">
        <f t="shared" si="1"/>
        <v>0</v>
      </c>
    </row>
    <row r="15" spans="1:11" s="24" customFormat="1" ht="27" x14ac:dyDescent="0.25">
      <c r="A15" s="23" t="s">
        <v>111</v>
      </c>
      <c r="B15" s="62"/>
      <c r="C15" s="62"/>
      <c r="D15" s="62"/>
      <c r="E15" s="142">
        <v>109415</v>
      </c>
      <c r="F15" s="64">
        <v>764182</v>
      </c>
      <c r="G15" s="59">
        <f t="shared" si="0"/>
        <v>873597</v>
      </c>
      <c r="H15" s="64">
        <v>-738886</v>
      </c>
      <c r="I15" s="59">
        <f>G15+H15</f>
        <v>134711</v>
      </c>
    </row>
    <row r="16" spans="1:11" s="24" customFormat="1" x14ac:dyDescent="0.25">
      <c r="A16" s="23" t="s">
        <v>112</v>
      </c>
      <c r="B16" s="62"/>
      <c r="C16" s="62"/>
      <c r="D16" s="62"/>
      <c r="E16" s="142"/>
      <c r="F16" s="64"/>
      <c r="G16" s="59">
        <f t="shared" si="0"/>
        <v>0</v>
      </c>
      <c r="H16" s="64"/>
      <c r="I16" s="59">
        <f t="shared" si="1"/>
        <v>0</v>
      </c>
    </row>
    <row r="17" spans="1:13" s="9" customFormat="1" ht="30" x14ac:dyDescent="0.25">
      <c r="A17" s="22" t="s">
        <v>146</v>
      </c>
      <c r="B17" s="175">
        <f t="shared" ref="B17:D17" si="2">SUM(B9:B15)</f>
        <v>1379310</v>
      </c>
      <c r="C17" s="175">
        <f t="shared" si="2"/>
        <v>12875173</v>
      </c>
      <c r="D17" s="59">
        <f t="shared" si="2"/>
        <v>-35700</v>
      </c>
      <c r="E17" s="175">
        <f>SUM(E9:E15)</f>
        <v>11085259</v>
      </c>
      <c r="F17" s="59">
        <f>SUM(F9:F16)</f>
        <v>8161514</v>
      </c>
      <c r="G17" s="59">
        <f>SUM(G9:G16)</f>
        <v>33465556</v>
      </c>
      <c r="H17" s="59">
        <f>SUM(H9:H15)</f>
        <v>2693077</v>
      </c>
      <c r="I17" s="59">
        <f>SUM(I9:I16)</f>
        <v>36158633</v>
      </c>
      <c r="J17" s="147"/>
    </row>
    <row r="18" spans="1:13" ht="13.5" x14ac:dyDescent="0.25">
      <c r="B18" s="20"/>
      <c r="C18" s="20"/>
      <c r="D18" s="20"/>
      <c r="E18" s="20"/>
      <c r="F18" s="20"/>
      <c r="G18" s="20"/>
      <c r="H18" s="20"/>
      <c r="I18" s="20"/>
      <c r="M18" s="7"/>
    </row>
    <row r="19" spans="1:13" ht="13.5" x14ac:dyDescent="0.25">
      <c r="B19" s="20"/>
      <c r="C19" s="20"/>
      <c r="E19" s="20"/>
      <c r="F19" s="20"/>
      <c r="G19" s="20"/>
      <c r="H19" s="20"/>
      <c r="I19" s="20"/>
    </row>
    <row r="20" spans="1:13" ht="13.5" x14ac:dyDescent="0.25">
      <c r="B20" s="20"/>
      <c r="C20" s="20"/>
      <c r="D20" s="20"/>
      <c r="E20" s="20"/>
      <c r="F20" s="20"/>
      <c r="G20" s="20"/>
      <c r="H20" s="20"/>
      <c r="I20" s="20"/>
    </row>
    <row r="21" spans="1:13" x14ac:dyDescent="0.3">
      <c r="A21" s="100" t="s">
        <v>135</v>
      </c>
      <c r="B21" s="149"/>
      <c r="C21" s="149"/>
      <c r="E21" s="3" t="s">
        <v>138</v>
      </c>
    </row>
    <row r="22" spans="1:13" x14ac:dyDescent="0.3">
      <c r="A22" s="100"/>
      <c r="B22" s="70"/>
      <c r="C22" s="76"/>
      <c r="F22" s="3"/>
    </row>
    <row r="23" spans="1:13" x14ac:dyDescent="0.3">
      <c r="A23" s="100" t="s">
        <v>41</v>
      </c>
      <c r="B23" s="149"/>
      <c r="C23" s="149"/>
      <c r="E23" s="3" t="str">
        <f>'форма 1'!D61</f>
        <v>Туякова А.Б.</v>
      </c>
      <c r="F23" s="3"/>
    </row>
    <row r="24" spans="1:13" x14ac:dyDescent="0.3">
      <c r="A24" s="70"/>
      <c r="B24" s="70"/>
      <c r="C24" s="70"/>
      <c r="F24" s="3"/>
    </row>
    <row r="25" spans="1:13" x14ac:dyDescent="0.3">
      <c r="A25" s="76" t="s">
        <v>42</v>
      </c>
      <c r="B25" s="70"/>
      <c r="C25" s="99"/>
      <c r="F25" s="7"/>
    </row>
    <row r="26" spans="1:13" x14ac:dyDescent="0.3">
      <c r="A26" s="146">
        <v>45058</v>
      </c>
      <c r="B26" s="70"/>
      <c r="C26" s="70"/>
      <c r="H26" s="40"/>
    </row>
    <row r="27" spans="1:13" x14ac:dyDescent="0.3">
      <c r="A27" s="3"/>
      <c r="F27" s="7"/>
      <c r="H27" s="40"/>
    </row>
    <row r="28" spans="1:13" x14ac:dyDescent="0.3">
      <c r="A28" s="3"/>
      <c r="H28" s="40"/>
    </row>
    <row r="29" spans="1:13" x14ac:dyDescent="0.3">
      <c r="A29" s="3"/>
      <c r="C29" s="4"/>
      <c r="E29" s="4"/>
      <c r="H29" s="40"/>
    </row>
    <row r="30" spans="1:13" x14ac:dyDescent="0.3">
      <c r="A30" s="3"/>
      <c r="C30" s="65"/>
      <c r="D30" s="65"/>
      <c r="E30" s="65"/>
      <c r="F30" s="65"/>
      <c r="G30" s="65"/>
      <c r="H30" s="65"/>
      <c r="I30" s="65"/>
    </row>
    <row r="31" spans="1:13" x14ac:dyDescent="0.3">
      <c r="A31" s="3"/>
      <c r="H31" s="40"/>
    </row>
    <row r="32" spans="1:13" x14ac:dyDescent="0.3">
      <c r="A32" s="3"/>
      <c r="H32" s="40"/>
    </row>
    <row r="33" spans="1:9" x14ac:dyDescent="0.3">
      <c r="A33" s="3"/>
      <c r="H33" s="40"/>
    </row>
    <row r="34" spans="1:9" x14ac:dyDescent="0.3">
      <c r="H34" s="40"/>
    </row>
    <row r="35" spans="1:9" ht="13.5" x14ac:dyDescent="0.25">
      <c r="C35" s="42"/>
      <c r="D35" s="4"/>
      <c r="E35" s="4"/>
      <c r="F35" s="7"/>
      <c r="G35" s="7"/>
      <c r="H35" s="7"/>
      <c r="I35" s="7"/>
    </row>
    <row r="36" spans="1:9" ht="13.5" x14ac:dyDescent="0.25">
      <c r="C36" s="4"/>
      <c r="D36" s="4"/>
      <c r="E36" s="4"/>
      <c r="F36" s="20"/>
      <c r="G36" s="20"/>
      <c r="H36" s="20"/>
      <c r="I36" s="20"/>
    </row>
    <row r="37" spans="1:9" x14ac:dyDescent="0.3">
      <c r="C37" s="42"/>
    </row>
    <row r="38" spans="1:9" x14ac:dyDescent="0.3">
      <c r="F38" s="7"/>
    </row>
    <row r="39" spans="1:9" x14ac:dyDescent="0.3">
      <c r="F39" s="7"/>
    </row>
    <row r="40" spans="1:9" x14ac:dyDescent="0.3">
      <c r="F40" s="7"/>
    </row>
    <row r="41" spans="1:9" x14ac:dyDescent="0.3">
      <c r="F41" s="35"/>
    </row>
    <row r="42" spans="1:9" x14ac:dyDescent="0.3">
      <c r="F42" s="7"/>
    </row>
  </sheetData>
  <mergeCells count="11">
    <mergeCell ref="A3:D4"/>
    <mergeCell ref="B23:C23"/>
    <mergeCell ref="H6:H8"/>
    <mergeCell ref="E7:E8"/>
    <mergeCell ref="F7:F8"/>
    <mergeCell ref="A6:G6"/>
    <mergeCell ref="I6:I8"/>
    <mergeCell ref="G7:G8"/>
    <mergeCell ref="D7:D8"/>
    <mergeCell ref="B7:C7"/>
    <mergeCell ref="B21:C21"/>
  </mergeCells>
  <pageMargins left="0.82677165354330717" right="0.19685039370078741" top="0.94488188976377963" bottom="0.74803149606299213" header="0.31496062992125984" footer="0.31496062992125984"/>
  <pageSetup paperSize="9" scale="8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topLeftCell="A3" zoomScale="80" zoomScaleNormal="80" workbookViewId="0">
      <selection activeCell="I31" sqref="I31"/>
    </sheetView>
  </sheetViews>
  <sheetFormatPr defaultRowHeight="15" x14ac:dyDescent="0.25"/>
  <cols>
    <col min="3" max="3" width="50.28515625" customWidth="1"/>
    <col min="4" max="4" width="21" customWidth="1"/>
    <col min="5" max="5" width="20.7109375" customWidth="1"/>
    <col min="7" max="7" width="11.140625" bestFit="1" customWidth="1"/>
  </cols>
  <sheetData>
    <row r="1" spans="2:7" x14ac:dyDescent="0.25">
      <c r="B1" t="s">
        <v>152</v>
      </c>
    </row>
    <row r="3" spans="2:7" ht="28.5" x14ac:dyDescent="0.25">
      <c r="B3" s="45" t="s">
        <v>113</v>
      </c>
      <c r="C3" s="45" t="s">
        <v>114</v>
      </c>
      <c r="D3" s="68" t="str">
        <f>'форма 1'!D6</f>
        <v>31 марта 2023 г. (неаудировано)</v>
      </c>
      <c r="E3" s="45" t="s">
        <v>148</v>
      </c>
    </row>
    <row r="4" spans="2:7" x14ac:dyDescent="0.25">
      <c r="B4" s="48">
        <v>1</v>
      </c>
      <c r="C4" s="49" t="s">
        <v>115</v>
      </c>
      <c r="D4" s="55">
        <f>'форма 1'!D25</f>
        <v>113174283</v>
      </c>
      <c r="E4" s="55">
        <f>'форма 1'!E25</f>
        <v>110502108</v>
      </c>
      <c r="F4" s="44"/>
    </row>
    <row r="5" spans="2:7" ht="30" x14ac:dyDescent="0.25">
      <c r="B5" s="48">
        <v>2</v>
      </c>
      <c r="C5" s="49" t="s">
        <v>116</v>
      </c>
      <c r="D5" s="55">
        <f>'форма 1'!D12</f>
        <v>150834</v>
      </c>
      <c r="E5" s="55">
        <f>'форма 1'!E12</f>
        <v>141216</v>
      </c>
      <c r="F5" s="44"/>
    </row>
    <row r="6" spans="2:7" ht="30" x14ac:dyDescent="0.25">
      <c r="B6" s="48">
        <v>3</v>
      </c>
      <c r="C6" s="49" t="s">
        <v>117</v>
      </c>
      <c r="D6" s="55">
        <f>'форма 1'!D51</f>
        <v>77015650</v>
      </c>
      <c r="E6" s="55">
        <f>'форма 1'!E51</f>
        <v>73785517</v>
      </c>
      <c r="F6" s="44"/>
    </row>
    <row r="7" spans="2:7" x14ac:dyDescent="0.25">
      <c r="B7" s="48">
        <v>4</v>
      </c>
      <c r="C7" s="49" t="s">
        <v>118</v>
      </c>
      <c r="D7" s="55">
        <v>14978571</v>
      </c>
      <c r="E7" s="55">
        <v>14978571</v>
      </c>
      <c r="F7" s="44"/>
    </row>
    <row r="8" spans="2:7" ht="30" x14ac:dyDescent="0.25">
      <c r="B8" s="48">
        <v>5</v>
      </c>
      <c r="C8" s="50" t="s">
        <v>119</v>
      </c>
      <c r="D8" s="55">
        <v>12875173</v>
      </c>
      <c r="E8" s="55">
        <v>12875173</v>
      </c>
      <c r="F8" s="44"/>
    </row>
    <row r="9" spans="2:7" ht="30" x14ac:dyDescent="0.25">
      <c r="B9" s="48">
        <v>6</v>
      </c>
      <c r="C9" s="49" t="s">
        <v>120</v>
      </c>
      <c r="D9" s="56">
        <f>D4-D5-D6-D8</f>
        <v>23132626</v>
      </c>
      <c r="E9" s="56">
        <f>E4-E5-E6-E8</f>
        <v>23700202</v>
      </c>
      <c r="F9" s="44"/>
    </row>
    <row r="10" spans="2:7" ht="25.5" customHeight="1" x14ac:dyDescent="0.25">
      <c r="B10" s="174" t="s">
        <v>121</v>
      </c>
      <c r="C10" s="174"/>
      <c r="D10" s="57">
        <f>D9/D7*1000</f>
        <v>1544.381369891694</v>
      </c>
      <c r="E10" s="57">
        <f>E9/E7*1000</f>
        <v>1582.2739031647277</v>
      </c>
      <c r="F10" s="51"/>
      <c r="G10" s="44"/>
    </row>
    <row r="12" spans="2:7" x14ac:dyDescent="0.25">
      <c r="B12" t="s">
        <v>151</v>
      </c>
    </row>
    <row r="14" spans="2:7" ht="28.5" x14ac:dyDescent="0.25">
      <c r="B14" s="45" t="s">
        <v>113</v>
      </c>
      <c r="C14" s="45" t="s">
        <v>114</v>
      </c>
      <c r="D14" s="45" t="str">
        <f>D3</f>
        <v>31 марта 2023 г. (неаудировано)</v>
      </c>
      <c r="E14" s="45" t="s">
        <v>141</v>
      </c>
    </row>
    <row r="15" spans="2:7" ht="30" x14ac:dyDescent="0.25">
      <c r="B15" s="48">
        <v>1</v>
      </c>
      <c r="C15" s="52" t="s">
        <v>122</v>
      </c>
      <c r="D15" s="47">
        <f>D8</f>
        <v>12875173</v>
      </c>
      <c r="E15" s="47">
        <f>E8</f>
        <v>12875173</v>
      </c>
    </row>
    <row r="16" spans="2:7" x14ac:dyDescent="0.25">
      <c r="B16" s="48">
        <v>2</v>
      </c>
      <c r="C16" s="46" t="s">
        <v>123</v>
      </c>
      <c r="D16" s="47">
        <v>994000</v>
      </c>
      <c r="E16" s="47">
        <v>994000</v>
      </c>
    </row>
    <row r="17" spans="2:5" x14ac:dyDescent="0.25">
      <c r="B17" s="48">
        <v>3</v>
      </c>
      <c r="C17" s="46" t="s">
        <v>124</v>
      </c>
      <c r="D17" s="47">
        <v>-994000</v>
      </c>
      <c r="E17" s="103">
        <v>0</v>
      </c>
    </row>
    <row r="18" spans="2:5" x14ac:dyDescent="0.25">
      <c r="B18" s="48">
        <v>4</v>
      </c>
      <c r="C18" s="46" t="s">
        <v>125</v>
      </c>
      <c r="D18" s="47"/>
      <c r="E18" s="53">
        <v>994000</v>
      </c>
    </row>
    <row r="19" spans="2:5" x14ac:dyDescent="0.25">
      <c r="B19" s="48">
        <v>5</v>
      </c>
      <c r="C19" s="46" t="s">
        <v>126</v>
      </c>
      <c r="D19" s="47">
        <v>1448457</v>
      </c>
      <c r="E19" s="47">
        <v>1448457</v>
      </c>
    </row>
    <row r="20" spans="2:5" ht="30" x14ac:dyDescent="0.25">
      <c r="B20" s="48">
        <v>6</v>
      </c>
      <c r="C20" s="46" t="s">
        <v>127</v>
      </c>
      <c r="D20" s="47">
        <f>'форма 1'!D38</f>
        <v>5865121</v>
      </c>
      <c r="E20" s="47">
        <f>'форма 1'!E38</f>
        <v>5865121</v>
      </c>
    </row>
    <row r="21" spans="2:5" ht="35.25" customHeight="1" x14ac:dyDescent="0.25">
      <c r="B21" s="173" t="s">
        <v>128</v>
      </c>
      <c r="C21" s="173"/>
      <c r="D21" s="54">
        <f>(D15+D18+D20)/D19*1000</f>
        <v>12938.108621795471</v>
      </c>
      <c r="E21" s="54">
        <f>(E15+E18+E20)/E19*1000</f>
        <v>13624.356125173203</v>
      </c>
    </row>
  </sheetData>
  <mergeCells count="2">
    <mergeCell ref="B21:C21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Расчет по акциям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Аржикеева Гульмира Серикпаев</cp:lastModifiedBy>
  <cp:revision/>
  <dcterms:created xsi:type="dcterms:W3CDTF">2015-08-20T10:00:21Z</dcterms:created>
  <dcterms:modified xsi:type="dcterms:W3CDTF">2023-05-12T11:39:54Z</dcterms:modified>
  <cp:category/>
  <cp:contentStatus/>
</cp:coreProperties>
</file>