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Рабочий стол\"/>
    </mc:Choice>
  </mc:AlternateContent>
  <xr:revisionPtr revIDLastSave="0" documentId="13_ncr:1_{03938DB1-ABB8-4293-9615-89EF71A20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E9" i="4"/>
  <c r="D31" i="1"/>
  <c r="D12" i="2"/>
  <c r="D20" i="2" s="1"/>
  <c r="H11" i="4" l="1"/>
  <c r="F11" i="4" l="1"/>
  <c r="G14" i="4" l="1"/>
  <c r="G15" i="4"/>
  <c r="G16" i="4"/>
  <c r="G9" i="4"/>
  <c r="G10" i="4"/>
  <c r="C40" i="3"/>
  <c r="C34" i="3"/>
  <c r="C16" i="3"/>
  <c r="C21" i="3" s="1"/>
  <c r="C25" i="3" l="1"/>
  <c r="C42" i="3" s="1"/>
  <c r="C45" i="3" s="1"/>
  <c r="E41" i="2" l="1"/>
  <c r="E35" i="2"/>
  <c r="E12" i="2"/>
  <c r="E20" i="2" s="1"/>
  <c r="E25" i="2" s="1"/>
  <c r="E29" i="2" s="1"/>
  <c r="E38" i="2" l="1"/>
  <c r="E40" i="2" s="1"/>
  <c r="E45" i="2"/>
  <c r="E42" i="2"/>
  <c r="E32" i="1" l="1"/>
  <c r="F13" i="4" l="1"/>
  <c r="G13" i="4" s="1"/>
  <c r="E5" i="5" l="1"/>
  <c r="H17" i="4" l="1"/>
  <c r="I15" i="4"/>
  <c r="E17" i="4" l="1"/>
  <c r="D20" i="5" l="1"/>
  <c r="E20" i="5"/>
  <c r="D35" i="2" l="1"/>
  <c r="D25" i="2"/>
  <c r="B7" i="3" s="1"/>
  <c r="B16" i="3" s="1"/>
  <c r="B21" i="3" s="1"/>
  <c r="B25" i="3" s="1"/>
  <c r="E50" i="1"/>
  <c r="D50" i="1"/>
  <c r="E43" i="1"/>
  <c r="D43" i="1"/>
  <c r="E34" i="1"/>
  <c r="D32" i="1"/>
  <c r="D34" i="1" s="1"/>
  <c r="E24" i="1"/>
  <c r="D24" i="1"/>
  <c r="E14" i="1"/>
  <c r="D14" i="1"/>
  <c r="E25" i="1" l="1"/>
  <c r="D38" i="2"/>
  <c r="D45" i="2"/>
  <c r="D29" i="2"/>
  <c r="D25" i="1"/>
  <c r="D51" i="1"/>
  <c r="D52" i="1" s="1"/>
  <c r="E4" i="5"/>
  <c r="E51" i="1"/>
  <c r="E52" i="1" s="1"/>
  <c r="D3" i="5"/>
  <c r="E66" i="1" l="1"/>
  <c r="E6" i="5"/>
  <c r="E9" i="5" s="1"/>
  <c r="E10" i="5" s="1"/>
  <c r="D42" i="2"/>
  <c r="D66" i="1"/>
  <c r="I16" i="4"/>
  <c r="D14" i="5" l="1"/>
  <c r="E15" i="5" l="1"/>
  <c r="D15" i="5"/>
  <c r="D5" i="5"/>
  <c r="D21" i="5" l="1"/>
  <c r="D56" i="1" s="1"/>
  <c r="E21" i="5"/>
  <c r="E56" i="1" s="1"/>
  <c r="B34" i="3"/>
  <c r="I14" i="4"/>
  <c r="B17" i="4" l="1"/>
  <c r="C17" i="4"/>
  <c r="D17" i="4"/>
  <c r="I13" i="4"/>
  <c r="B40" i="3"/>
  <c r="D6" i="5" l="1"/>
  <c r="D4" i="5" l="1"/>
  <c r="D9" i="5" s="1"/>
  <c r="D10" i="5" s="1"/>
  <c r="D55" i="1" l="1"/>
  <c r="E55" i="1" l="1"/>
  <c r="E23" i="4" l="1"/>
  <c r="I9" i="4"/>
  <c r="I10" i="4" l="1"/>
  <c r="B42" i="3" l="1"/>
  <c r="B45" i="3" s="1"/>
  <c r="F17" i="4" l="1"/>
  <c r="G11" i="4"/>
  <c r="I11" i="4" s="1"/>
  <c r="G17" i="4" l="1"/>
  <c r="I17" i="4"/>
</calcChain>
</file>

<file path=xl/sharedStrings.xml><?xml version="1.0" encoding="utf-8"?>
<sst xmlns="http://schemas.openxmlformats.org/spreadsheetml/2006/main" count="189" uniqueCount="156">
  <si>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</si>
  <si>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</si>
  <si>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</si>
  <si>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</si>
  <si>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</si>
  <si>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</si>
  <si>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</si>
  <si>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</si>
  <si>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</si>
  <si>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</si>
  <si>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</si>
  <si>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</si>
  <si>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</si>
  <si>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</si>
  <si>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Денежные средства с ограничением в использовании 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</si>
  <si>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</si>
  <si>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</si>
  <si>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</si>
  <si>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</si>
  <si>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</si>
  <si>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</si>
  <si>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</si>
  <si>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</si>
  <si>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</si>
  <si>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</si>
  <si>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</si>
  <si>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</si>
  <si>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</si>
  <si>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</si>
  <si>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</si>
  <si>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</si>
  <si>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</si>
  <si>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</si>
  <si>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</si>
  <si>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</si>
  <si>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</si>
  <si>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</si>
  <si>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</si>
  <si>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</si>
  <si>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</si>
  <si>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</si>
  <si>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</si>
  <si>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</si>
  <si>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г. Кокшетау, Акмолинская область</t>
  </si>
  <si>
    <t>Выручка</t>
  </si>
  <si>
    <t>Прибыль/ (убыток) от переоценки с/х продукции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</si>
  <si>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</si>
  <si>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</si>
  <si>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</si>
  <si>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</si>
  <si>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</si>
  <si>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</si>
  <si>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</si>
  <si>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</si>
  <si>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</si>
  <si>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</si>
  <si>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</si>
  <si>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</si>
  <si>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</si>
  <si>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</si>
  <si>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</si>
  <si>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</si>
  <si>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</si>
  <si>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</si>
  <si>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</si>
  <si>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</si>
  <si>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</si>
  <si>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</si>
  <si>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</si>
  <si>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</si>
  <si>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</si>
  <si>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>Убытки за вычетом прибылей по курсовой разнице</t>
  </si>
  <si>
    <t>Прибыль / (убыток) от переоценки биологических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</si>
  <si>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</si>
  <si>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</si>
  <si>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</si>
  <si>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</si>
  <si>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</si>
  <si>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</si>
  <si>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</si>
  <si>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</si>
  <si>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</si>
  <si>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</si>
  <si>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</si>
  <si>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</si>
  <si>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</si>
  <si>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</si>
  <si>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</si>
  <si>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</si>
  <si>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</si>
  <si>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</si>
  <si>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</si>
  <si>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</si>
  <si>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</si>
  <si>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</si>
  <si>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</si>
  <si>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</si>
  <si>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</si>
  <si>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</si>
  <si>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</si>
  <si>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</si>
  <si>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</si>
  <si>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</si>
  <si>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</si>
  <si>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</si>
  <si>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Нераспределенная прибыль /(непокрытый убыток)</t>
  </si>
  <si>
    <t>Итого</t>
  </si>
  <si>
    <t>в тыс. тенге</t>
  </si>
  <si>
    <t>простые акции</t>
  </si>
  <si>
    <t>привилегированные акции</t>
  </si>
  <si>
    <t>Выпушенные акции</t>
  </si>
  <si>
    <t xml:space="preserve"> </t>
  </si>
  <si>
    <t>Прочий совокупный доход</t>
  </si>
  <si>
    <t>Перенос на нераспределеную прибыль</t>
  </si>
  <si>
    <t>Движение входящего сальдо</t>
  </si>
  <si>
    <t>Изменение в неконтролирующей доли дочерних предприятий</t>
  </si>
  <si>
    <t>Присоединение компании</t>
  </si>
  <si>
    <t>№</t>
  </si>
  <si>
    <t>Показатели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</si>
  <si>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</si>
  <si>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</si>
  <si>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</si>
  <si>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</si>
  <si>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</si>
  <si>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</si>
  <si>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</si>
  <si>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</si>
  <si>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</si>
  <si>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</si>
  <si>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</si>
  <si>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</si>
  <si>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</si>
  <si>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</si>
  <si>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31 марта 2022 г. (неаудировано)</t>
  </si>
  <si>
    <t>31 декабря 2021 г. (неаудировано)</t>
  </si>
  <si>
    <t>Туякова А.Б.</t>
  </si>
  <si>
    <t>6.  Расчет балансовой стоимости одной простой акции на 31 марта 2022 года</t>
  </si>
  <si>
    <t>31 декабря 2021 г.(неаудировано)</t>
  </si>
  <si>
    <t>7.  Расчет балансовой стоимости одной привилегированной акции 1 группы на 31 марта 2022 года</t>
  </si>
  <si>
    <r>
      <t>Промежуточный сокращенный консолидированный отчет о финансовом положении по состоянию на 31 марта 2022 года</t>
    </r>
    <r>
      <rPr>
        <sz val="10"/>
        <rFont val="Book Antiqua"/>
        <family val="1"/>
        <charset val="204"/>
      </rPr>
      <t xml:space="preserve"> (неаудированный)</t>
    </r>
  </si>
  <si>
    <t>Консолидированный сжатый промежуточный отчет об изменениях в капитале за 1 квартал, закончившийся 31 марта 2022 года (неаудированный)</t>
  </si>
  <si>
    <t>Консолидированный сжатый промежуточный отчет о совокупном доходе за 1 квартал, закончившийся 31 марта 2022 года (неаудированный)</t>
  </si>
  <si>
    <t>Консолидированный  сжатый промежуточный отчет о движении денежных средств по состоянию за 1 квартал, закончившийся 31 марта 2022 года (неаудированный)</t>
  </si>
  <si>
    <t>Прибыль / (убыток) за период</t>
  </si>
  <si>
    <t>Прибыль/(убыток)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</si>
  <si>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</si>
  <si>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</si>
  <si>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Прибыль за период </t>
  </si>
  <si>
    <t>И.о. Председателя Правления</t>
  </si>
  <si>
    <t>за 3 месяца 2022 г. (неаудировано)</t>
  </si>
  <si>
    <t>за 3 месяца  2021 г. (неаудировано)</t>
  </si>
  <si>
    <t>за 3 месяца  2022 г. (неаудировано)</t>
  </si>
  <si>
    <t>за 3 месяца 2021 г. (неаудировано)</t>
  </si>
  <si>
    <t>Остаток на 31 декабря 2021 года (неаудировано)</t>
  </si>
  <si>
    <t>Остаток на 31 марта 2022 года (неаудировано)</t>
  </si>
  <si>
    <t>Уланов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</si>
</sst>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  <numFmt numFmtId="174" formatCode="[$-F800]dddd\,\ mmmm\ dd\,\ yyyy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0D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81B2A"/>
      <name val="Times New Roman"/>
      <family val="1"/>
      <charset val="204"/>
    </font>
    <font>
      <sz val="11"/>
      <name val="Book Antiqua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166" fontId="3" fillId="0" borderId="0" xfId="0" applyNumberFormat="1" applyFont="1"/>
    <xf numFmtId="167" fontId="2" fillId="0" borderId="11" xfId="0" applyNumberFormat="1" applyFont="1" applyBorder="1" applyAlignment="1">
      <alignment horizontal="center" vertical="top" wrapText="1"/>
    </xf>
    <xf numFmtId="0" fontId="3" fillId="0" borderId="6" xfId="0" applyFont="1" applyBorder="1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166" fontId="3" fillId="0" borderId="2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70" fontId="0" fillId="0" borderId="0" xfId="0" applyNumberFormat="1"/>
    <xf numFmtId="0" fontId="14" fillId="2" borderId="6" xfId="0" applyFont="1" applyFill="1" applyBorder="1" applyAlignment="1">
      <alignment vertical="center" wrapText="1"/>
    </xf>
    <xf numFmtId="3" fontId="13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166" fontId="15" fillId="0" borderId="6" xfId="1" applyNumberFormat="1" applyFont="1" applyFill="1" applyBorder="1" applyAlignment="1">
      <alignment horizontal="right" vertical="center" wrapText="1"/>
    </xf>
    <xf numFmtId="171" fontId="15" fillId="0" borderId="6" xfId="1" applyNumberFormat="1" applyFont="1" applyFill="1" applyBorder="1" applyAlignment="1">
      <alignment horizontal="right" vertical="center" wrapText="1"/>
    </xf>
    <xf numFmtId="167" fontId="9" fillId="0" borderId="6" xfId="0" applyNumberFormat="1" applyFont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Border="1" applyAlignment="1">
      <alignment vertical="top" wrapText="1"/>
    </xf>
    <xf numFmtId="167" fontId="8" fillId="0" borderId="5" xfId="0" applyNumberFormat="1" applyFont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7" fillId="0" borderId="0" xfId="0" applyNumberFormat="1" applyFont="1"/>
    <xf numFmtId="165" fontId="7" fillId="0" borderId="0" xfId="0" applyNumberFormat="1" applyFont="1"/>
    <xf numFmtId="3" fontId="9" fillId="0" borderId="3" xfId="0" applyNumberFormat="1" applyFont="1" applyBorder="1" applyAlignment="1">
      <alignment horizontal="right"/>
    </xf>
    <xf numFmtId="15" fontId="10" fillId="2" borderId="6" xfId="0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3" fillId="0" borderId="0" xfId="2" applyFont="1"/>
    <xf numFmtId="0" fontId="1" fillId="0" borderId="0" xfId="2"/>
    <xf numFmtId="0" fontId="4" fillId="0" borderId="0" xfId="2" applyFont="1" applyAlignment="1">
      <alignment horizontal="left" vertical="center" wrapText="1"/>
    </xf>
    <xf numFmtId="15" fontId="2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vertical="center" wrapText="1"/>
    </xf>
    <xf numFmtId="0" fontId="2" fillId="0" borderId="0" xfId="2" applyFont="1"/>
    <xf numFmtId="165" fontId="3" fillId="0" borderId="0" xfId="3" applyNumberFormat="1" applyFont="1" applyFill="1" applyAlignment="1">
      <alignment horizontal="right" vertical="center" wrapText="1"/>
    </xf>
    <xf numFmtId="0" fontId="3" fillId="0" borderId="2" xfId="2" applyFont="1" applyBorder="1"/>
    <xf numFmtId="165" fontId="3" fillId="0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/>
    <xf numFmtId="165" fontId="2" fillId="0" borderId="2" xfId="2" applyNumberFormat="1" applyFont="1" applyBorder="1" applyAlignment="1">
      <alignment horizontal="right" vertical="center" wrapText="1"/>
    </xf>
    <xf numFmtId="166" fontId="3" fillId="0" borderId="0" xfId="3" applyNumberFormat="1" applyFont="1" applyFill="1" applyAlignment="1">
      <alignment horizontal="right" vertical="center" wrapText="1"/>
    </xf>
    <xf numFmtId="0" fontId="3" fillId="0" borderId="0" xfId="2" applyFont="1" applyAlignment="1">
      <alignment wrapText="1"/>
    </xf>
    <xf numFmtId="0" fontId="2" fillId="0" borderId="3" xfId="2" applyFont="1" applyBorder="1"/>
    <xf numFmtId="165" fontId="2" fillId="0" borderId="3" xfId="2" applyNumberFormat="1" applyFont="1" applyBorder="1" applyAlignment="1">
      <alignment horizontal="right" vertical="center" wrapText="1"/>
    </xf>
    <xf numFmtId="0" fontId="2" fillId="0" borderId="0" xfId="2" applyFont="1" applyAlignment="1">
      <alignment horizontal="right" vertical="center" wrapText="1"/>
    </xf>
    <xf numFmtId="3" fontId="3" fillId="0" borderId="0" xfId="2" applyNumberFormat="1" applyFont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Alignment="1">
      <alignment horizontal="right" vertical="center" wrapText="1"/>
    </xf>
    <xf numFmtId="166" fontId="3" fillId="0" borderId="2" xfId="2" applyNumberFormat="1" applyFont="1" applyBorder="1" applyAlignment="1">
      <alignment horizontal="right" vertical="center" wrapText="1"/>
    </xf>
    <xf numFmtId="165" fontId="2" fillId="0" borderId="3" xfId="2" applyNumberFormat="1" applyFont="1" applyBorder="1" applyAlignment="1">
      <alignment horizontal="right" wrapText="1"/>
    </xf>
    <xf numFmtId="0" fontId="5" fillId="0" borderId="2" xfId="2" applyFont="1" applyBorder="1"/>
    <xf numFmtId="165" fontId="6" fillId="0" borderId="2" xfId="2" applyNumberFormat="1" applyFont="1" applyBorder="1" applyAlignment="1">
      <alignment horizontal="right"/>
    </xf>
    <xf numFmtId="168" fontId="8" fillId="0" borderId="0" xfId="3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wrapText="1"/>
    </xf>
    <xf numFmtId="4" fontId="8" fillId="0" borderId="3" xfId="2" applyNumberFormat="1" applyFont="1" applyBorder="1" applyAlignment="1">
      <alignment horizontal="right"/>
    </xf>
    <xf numFmtId="165" fontId="7" fillId="0" borderId="0" xfId="2" applyNumberFormat="1" applyFont="1"/>
    <xf numFmtId="165" fontId="3" fillId="0" borderId="0" xfId="2" applyNumberFormat="1" applyFont="1"/>
    <xf numFmtId="0" fontId="2" fillId="0" borderId="0" xfId="2" applyFont="1" applyAlignment="1">
      <alignment horizontal="left"/>
    </xf>
    <xf numFmtId="0" fontId="5" fillId="0" borderId="0" xfId="2" applyFont="1"/>
    <xf numFmtId="165" fontId="6" fillId="0" borderId="0" xfId="2" applyNumberFormat="1" applyFont="1" applyAlignment="1">
      <alignment horizontal="right"/>
    </xf>
    <xf numFmtId="3" fontId="11" fillId="0" borderId="6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0" xfId="0" applyNumberFormat="1" applyFont="1"/>
    <xf numFmtId="0" fontId="17" fillId="0" borderId="0" xfId="2" applyFont="1" applyAlignment="1">
      <alignment vertical="center"/>
    </xf>
    <xf numFmtId="0" fontId="18" fillId="0" borderId="0" xfId="2" applyFont="1"/>
    <xf numFmtId="0" fontId="18" fillId="0" borderId="0" xfId="0" applyFont="1"/>
    <xf numFmtId="3" fontId="18" fillId="0" borderId="0" xfId="2" applyNumberFormat="1" applyFont="1" applyAlignment="1">
      <alignment horizontal="right" vertical="center" wrapText="1"/>
    </xf>
    <xf numFmtId="0" fontId="18" fillId="0" borderId="0" xfId="2" applyFont="1" applyAlignment="1">
      <alignment horizontal="right" vertical="center" wrapText="1"/>
    </xf>
    <xf numFmtId="165" fontId="18" fillId="0" borderId="0" xfId="3" applyNumberFormat="1" applyFont="1" applyFill="1" applyAlignment="1">
      <alignment horizontal="right" vertical="center" wrapText="1"/>
    </xf>
    <xf numFmtId="0" fontId="18" fillId="0" borderId="2" xfId="2" applyFont="1" applyBorder="1"/>
    <xf numFmtId="165" fontId="18" fillId="0" borderId="2" xfId="3" applyNumberFormat="1" applyFont="1" applyFill="1" applyBorder="1" applyAlignment="1">
      <alignment horizontal="right" vertical="center" wrapText="1"/>
    </xf>
    <xf numFmtId="0" fontId="17" fillId="0" borderId="3" xfId="2" applyFont="1" applyBorder="1"/>
    <xf numFmtId="165" fontId="17" fillId="0" borderId="3" xfId="2" applyNumberFormat="1" applyFont="1" applyBorder="1" applyAlignment="1">
      <alignment horizontal="right" vertical="center" wrapText="1"/>
    </xf>
    <xf numFmtId="165" fontId="18" fillId="0" borderId="0" xfId="3" applyNumberFormat="1" applyFont="1" applyFill="1" applyBorder="1" applyAlignment="1">
      <alignment horizontal="right" vertical="center" wrapText="1"/>
    </xf>
    <xf numFmtId="166" fontId="20" fillId="0" borderId="0" xfId="2" applyNumberFormat="1" applyFont="1"/>
    <xf numFmtId="0" fontId="17" fillId="0" borderId="2" xfId="2" applyFont="1" applyBorder="1"/>
    <xf numFmtId="165" fontId="18" fillId="0" borderId="2" xfId="2" applyNumberFormat="1" applyFont="1" applyBorder="1" applyAlignment="1">
      <alignment horizontal="right" vertical="center" wrapText="1"/>
    </xf>
    <xf numFmtId="0" fontId="17" fillId="0" borderId="0" xfId="2" applyFont="1" applyAlignment="1">
      <alignment wrapText="1"/>
    </xf>
    <xf numFmtId="3" fontId="17" fillId="0" borderId="0" xfId="2" applyNumberFormat="1" applyFont="1" applyAlignment="1">
      <alignment horizontal="right" vertical="center" wrapText="1"/>
    </xf>
    <xf numFmtId="0" fontId="17" fillId="0" borderId="3" xfId="2" applyFont="1" applyBorder="1" applyAlignment="1">
      <alignment wrapText="1"/>
    </xf>
    <xf numFmtId="165" fontId="17" fillId="0" borderId="0" xfId="2" applyNumberFormat="1" applyFont="1" applyAlignment="1">
      <alignment horizontal="right" vertical="center" wrapText="1"/>
    </xf>
    <xf numFmtId="166" fontId="21" fillId="0" borderId="0" xfId="0" applyNumberFormat="1" applyFont="1" applyAlignment="1">
      <alignment vertical="center" wrapText="1"/>
    </xf>
    <xf numFmtId="166" fontId="22" fillId="0" borderId="0" xfId="0" applyNumberFormat="1" applyFont="1" applyAlignment="1">
      <alignment vertical="center" wrapText="1"/>
    </xf>
    <xf numFmtId="168" fontId="17" fillId="0" borderId="0" xfId="2" applyNumberFormat="1" applyFont="1" applyAlignment="1">
      <alignment horizontal="right" vertical="center" wrapText="1"/>
    </xf>
    <xf numFmtId="172" fontId="18" fillId="0" borderId="0" xfId="0" applyNumberFormat="1" applyFont="1"/>
    <xf numFmtId="166" fontId="22" fillId="0" borderId="13" xfId="0" applyNumberFormat="1" applyFont="1" applyBorder="1" applyAlignment="1">
      <alignment vertical="center" wrapText="1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0" xfId="2" applyFont="1"/>
    <xf numFmtId="165" fontId="18" fillId="0" borderId="0" xfId="2" applyNumberFormat="1" applyFont="1"/>
    <xf numFmtId="0" fontId="18" fillId="0" borderId="0" xfId="6" applyFont="1"/>
    <xf numFmtId="164" fontId="3" fillId="0" borderId="0" xfId="1" applyFont="1"/>
    <xf numFmtId="166" fontId="1" fillId="0" borderId="0" xfId="2" applyNumberFormat="1"/>
    <xf numFmtId="165" fontId="3" fillId="0" borderId="2" xfId="2" applyNumberFormat="1" applyFont="1" applyBorder="1" applyAlignment="1">
      <alignment horizontal="right" vertical="center" wrapText="1"/>
    </xf>
    <xf numFmtId="3" fontId="2" fillId="0" borderId="0" xfId="2" applyNumberFormat="1" applyFont="1" applyAlignment="1">
      <alignment horizontal="right" vertical="center" wrapText="1"/>
    </xf>
    <xf numFmtId="166" fontId="23" fillId="0" borderId="13" xfId="0" applyNumberFormat="1" applyFont="1" applyBorder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7" fontId="8" fillId="0" borderId="6" xfId="0" applyNumberFormat="1" applyFont="1" applyBorder="1" applyAlignment="1">
      <alignment vertical="center" wrapText="1"/>
    </xf>
    <xf numFmtId="3" fontId="0" fillId="0" borderId="0" xfId="0" applyNumberFormat="1" applyFill="1"/>
    <xf numFmtId="165" fontId="24" fillId="0" borderId="0" xfId="2" applyNumberFormat="1" applyFont="1"/>
    <xf numFmtId="165" fontId="18" fillId="0" borderId="0" xfId="0" applyNumberFormat="1" applyFont="1"/>
    <xf numFmtId="165" fontId="2" fillId="0" borderId="0" xfId="3" applyNumberFormat="1" applyFont="1" applyFill="1" applyBorder="1" applyAlignment="1">
      <alignment horizontal="right" vertical="center" wrapText="1"/>
    </xf>
    <xf numFmtId="174" fontId="2" fillId="0" borderId="0" xfId="2" applyNumberFormat="1" applyFont="1" applyAlignment="1">
      <alignment horizontal="left"/>
    </xf>
    <xf numFmtId="0" fontId="2" fillId="0" borderId="0" xfId="2" applyFont="1" applyAlignment="1">
      <alignment horizontal="left" indent="4"/>
    </xf>
    <xf numFmtId="0" fontId="9" fillId="0" borderId="0" xfId="2" applyFont="1" applyAlignment="1">
      <alignment horizontal="left" vertical="center" wrapText="1"/>
    </xf>
    <xf numFmtId="0" fontId="17" fillId="0" borderId="0" xfId="2" applyFont="1" applyAlignment="1">
      <alignment horizontal="right" indent="4"/>
    </xf>
    <xf numFmtId="0" fontId="17" fillId="0" borderId="0" xfId="2" applyFont="1" applyAlignment="1">
      <alignment horizontal="left" vertical="center" wrapText="1"/>
    </xf>
    <xf numFmtId="0" fontId="19" fillId="0" borderId="0" xfId="2" applyFont="1" applyAlignment="1">
      <alignment horizontal="left" wrapText="1"/>
    </xf>
    <xf numFmtId="0" fontId="19" fillId="0" borderId="3" xfId="2" applyFont="1" applyBorder="1" applyAlignment="1">
      <alignment horizontal="left" wrapText="1"/>
    </xf>
    <xf numFmtId="0" fontId="17" fillId="0" borderId="0" xfId="2" applyFont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8"/>
  <sheetViews>
    <sheetView showGridLines="0" tabSelected="1" workbookViewId="0">
      <pane xSplit="5" ySplit="6" topLeftCell="F37" activePane="bottomRight" state="frozen"/>
      <selection pane="topRight" activeCell="F1" sqref="F1"/>
      <selection pane="bottomLeft" activeCell="A8" sqref="A8"/>
      <selection pane="bottomRight" activeCell="I42" sqref="I42"/>
    </sheetView>
  </sheetViews>
  <sheetFormatPr defaultRowHeight="15" x14ac:dyDescent="0.25"/>
  <cols>
    <col min="1" max="1" width="4" customWidth="1"/>
    <col min="2" max="2" width="55.85546875" style="72" customWidth="1"/>
    <col min="3" max="3" width="11.7109375" style="72" customWidth="1"/>
    <col min="4" max="4" width="17.85546875" style="72" customWidth="1"/>
    <col min="5" max="5" width="18.28515625" style="72" customWidth="1"/>
    <col min="7" max="22" width="25.5703125" customWidth="1"/>
  </cols>
  <sheetData>
    <row r="2" spans="2:5" x14ac:dyDescent="0.25">
      <c r="B2" s="70" t="s">
        <v>0</v>
      </c>
      <c r="C2" s="70"/>
      <c r="D2" s="71"/>
      <c r="E2" s="71"/>
    </row>
    <row r="3" spans="2:5" ht="15" customHeight="1" x14ac:dyDescent="0.25">
      <c r="B3" s="151" t="s">
        <v>139</v>
      </c>
      <c r="C3" s="151"/>
      <c r="D3" s="151"/>
      <c r="E3" s="151"/>
    </row>
    <row r="4" spans="2:5" x14ac:dyDescent="0.25">
      <c r="B4" s="151"/>
      <c r="C4" s="151"/>
      <c r="D4" s="151"/>
      <c r="E4" s="151"/>
    </row>
    <row r="5" spans="2:5" x14ac:dyDescent="0.25">
      <c r="B5" s="70"/>
      <c r="C5" s="70"/>
      <c r="D5" s="71"/>
      <c r="E5" s="71"/>
    </row>
    <row r="6" spans="2:5" ht="30" x14ac:dyDescent="0.25">
      <c r="B6" s="73" t="s">
        <v>1</v>
      </c>
      <c r="C6" s="74" t="s">
        <v>2</v>
      </c>
      <c r="D6" s="74" t="s">
        <v>133</v>
      </c>
      <c r="E6" s="74" t="s">
        <v>134</v>
      </c>
    </row>
    <row r="7" spans="2:5" x14ac:dyDescent="0.25">
      <c r="B7" s="71"/>
      <c r="C7" s="71"/>
      <c r="D7" s="75"/>
      <c r="E7" s="76"/>
    </row>
    <row r="8" spans="2:5" ht="15.75" x14ac:dyDescent="0.3">
      <c r="B8" s="77" t="s">
        <v>3</v>
      </c>
      <c r="C8" s="77"/>
      <c r="D8" s="75"/>
      <c r="E8" s="76"/>
    </row>
    <row r="9" spans="2:5" ht="15.75" x14ac:dyDescent="0.3">
      <c r="B9" s="77" t="s">
        <v>4</v>
      </c>
      <c r="C9" s="77"/>
      <c r="D9" s="75"/>
      <c r="E9" s="76"/>
    </row>
    <row r="10" spans="2:5" x14ac:dyDescent="0.25">
      <c r="B10" s="71" t="s">
        <v>5</v>
      </c>
      <c r="C10" s="71">
        <v>6</v>
      </c>
      <c r="D10" s="78">
        <v>42703424</v>
      </c>
      <c r="E10" s="78">
        <v>44248164</v>
      </c>
    </row>
    <row r="11" spans="2:5" x14ac:dyDescent="0.25">
      <c r="B11" s="71" t="s">
        <v>6</v>
      </c>
      <c r="C11" s="71">
        <v>8</v>
      </c>
      <c r="D11" s="78">
        <v>1778935</v>
      </c>
      <c r="E11" s="78">
        <v>1644563</v>
      </c>
    </row>
    <row r="12" spans="2:5" x14ac:dyDescent="0.25">
      <c r="B12" s="71" t="s">
        <v>7</v>
      </c>
      <c r="C12" s="71">
        <v>7</v>
      </c>
      <c r="D12" s="78">
        <v>150506</v>
      </c>
      <c r="E12" s="78">
        <v>150882</v>
      </c>
    </row>
    <row r="13" spans="2:5" x14ac:dyDescent="0.25">
      <c r="B13" s="79" t="s">
        <v>8</v>
      </c>
      <c r="C13" s="79"/>
      <c r="D13" s="80">
        <v>207046</v>
      </c>
      <c r="E13" s="80">
        <v>204049</v>
      </c>
    </row>
    <row r="14" spans="2:5" ht="15.75" x14ac:dyDescent="0.3">
      <c r="B14" s="81" t="s">
        <v>9</v>
      </c>
      <c r="C14" s="81"/>
      <c r="D14" s="82">
        <f>SUM(D10:D13)</f>
        <v>44839911</v>
      </c>
      <c r="E14" s="82">
        <f>SUM(E10:E13)</f>
        <v>46247658</v>
      </c>
    </row>
    <row r="15" spans="2:5" x14ac:dyDescent="0.25">
      <c r="B15" s="71"/>
      <c r="C15" s="71"/>
      <c r="D15" s="75"/>
      <c r="E15" s="75"/>
    </row>
    <row r="16" spans="2:5" ht="15.75" x14ac:dyDescent="0.3">
      <c r="B16" s="77" t="s">
        <v>10</v>
      </c>
      <c r="C16" s="77"/>
      <c r="D16" s="75"/>
      <c r="E16" s="75"/>
    </row>
    <row r="17" spans="2:8" x14ac:dyDescent="0.25">
      <c r="B17" s="71" t="s">
        <v>11</v>
      </c>
      <c r="C17" s="71">
        <v>9</v>
      </c>
      <c r="D17" s="83">
        <v>26753461</v>
      </c>
      <c r="E17" s="78">
        <v>31217226</v>
      </c>
    </row>
    <row r="18" spans="2:8" x14ac:dyDescent="0.25">
      <c r="B18" s="71" t="s">
        <v>6</v>
      </c>
      <c r="C18" s="71">
        <v>8</v>
      </c>
      <c r="D18" s="78">
        <v>956875</v>
      </c>
      <c r="E18" s="78">
        <v>555613</v>
      </c>
    </row>
    <row r="19" spans="2:8" x14ac:dyDescent="0.25">
      <c r="B19" s="84" t="s">
        <v>12</v>
      </c>
      <c r="C19" s="84">
        <v>10</v>
      </c>
      <c r="D19" s="78">
        <v>11790211</v>
      </c>
      <c r="E19" s="78">
        <v>8715830</v>
      </c>
    </row>
    <row r="20" spans="2:8" x14ac:dyDescent="0.25">
      <c r="B20" s="84" t="s">
        <v>13</v>
      </c>
      <c r="C20" s="84"/>
      <c r="D20" s="78">
        <v>491240</v>
      </c>
      <c r="E20" s="78">
        <v>368935</v>
      </c>
    </row>
    <row r="21" spans="2:8" x14ac:dyDescent="0.25">
      <c r="B21" s="71" t="s">
        <v>14</v>
      </c>
      <c r="C21" s="71"/>
      <c r="D21" s="78">
        <v>579232</v>
      </c>
      <c r="E21" s="78">
        <v>820496</v>
      </c>
    </row>
    <row r="22" spans="2:8" x14ac:dyDescent="0.25">
      <c r="B22" s="71" t="s">
        <v>15</v>
      </c>
      <c r="C22" s="71">
        <v>11</v>
      </c>
      <c r="D22" s="78">
        <v>1598395</v>
      </c>
      <c r="E22" s="78">
        <v>1458566</v>
      </c>
    </row>
    <row r="23" spans="2:8" x14ac:dyDescent="0.25">
      <c r="B23" s="79" t="s">
        <v>16</v>
      </c>
      <c r="C23" s="79"/>
      <c r="D23" s="80">
        <v>0</v>
      </c>
      <c r="E23" s="80">
        <v>38515</v>
      </c>
    </row>
    <row r="24" spans="2:8" ht="15.75" x14ac:dyDescent="0.3">
      <c r="B24" s="81" t="s">
        <v>17</v>
      </c>
      <c r="C24" s="81"/>
      <c r="D24" s="82">
        <f>SUM(D17:D23)</f>
        <v>42169414</v>
      </c>
      <c r="E24" s="82">
        <f>SUM(E17:E23)</f>
        <v>43175181</v>
      </c>
    </row>
    <row r="25" spans="2:8" ht="16.5" thickBot="1" x14ac:dyDescent="0.35">
      <c r="B25" s="85" t="s">
        <v>18</v>
      </c>
      <c r="C25" s="85"/>
      <c r="D25" s="86">
        <f>D24+D14</f>
        <v>87009325</v>
      </c>
      <c r="E25" s="86">
        <f>E24+E14</f>
        <v>89422839</v>
      </c>
    </row>
    <row r="26" spans="2:8" x14ac:dyDescent="0.25">
      <c r="B26" s="71"/>
      <c r="C26" s="71"/>
      <c r="D26" s="75"/>
      <c r="E26" s="75"/>
    </row>
    <row r="27" spans="2:8" ht="15.75" x14ac:dyDescent="0.3">
      <c r="B27" s="77" t="s">
        <v>19</v>
      </c>
      <c r="C27" s="77"/>
      <c r="D27" s="87"/>
      <c r="E27" s="87"/>
    </row>
    <row r="28" spans="2:8" x14ac:dyDescent="0.25">
      <c r="B28" s="71" t="s">
        <v>20</v>
      </c>
      <c r="C28" s="71">
        <v>5</v>
      </c>
      <c r="D28" s="88">
        <v>14254483</v>
      </c>
      <c r="E28" s="88">
        <v>14254483</v>
      </c>
    </row>
    <row r="29" spans="2:8" x14ac:dyDescent="0.25">
      <c r="B29" s="71" t="s">
        <v>21</v>
      </c>
      <c r="C29" s="71"/>
      <c r="D29" s="89">
        <v>-35700</v>
      </c>
      <c r="E29" s="89">
        <v>-35700</v>
      </c>
    </row>
    <row r="30" spans="2:8" x14ac:dyDescent="0.25">
      <c r="B30" s="71" t="s">
        <v>22</v>
      </c>
      <c r="C30" s="71"/>
      <c r="D30" s="88">
        <v>13801156</v>
      </c>
      <c r="E30" s="88">
        <v>14514921</v>
      </c>
      <c r="G30" s="145"/>
    </row>
    <row r="31" spans="2:8" x14ac:dyDescent="0.25">
      <c r="B31" s="79" t="s">
        <v>23</v>
      </c>
      <c r="C31" s="79"/>
      <c r="D31" s="80">
        <f>-9984372</f>
        <v>-9984372</v>
      </c>
      <c r="E31" s="80">
        <v>-11652505</v>
      </c>
      <c r="G31" s="141"/>
    </row>
    <row r="32" spans="2:8" x14ac:dyDescent="0.25">
      <c r="B32" s="90" t="s">
        <v>24</v>
      </c>
      <c r="C32" s="90"/>
      <c r="D32" s="91">
        <f>SUM(D28:D31)</f>
        <v>18035567</v>
      </c>
      <c r="E32" s="148">
        <f>SUM(E26:E31)</f>
        <v>17081199</v>
      </c>
      <c r="H32" s="141"/>
    </row>
    <row r="33" spans="2:8" ht="15.75" x14ac:dyDescent="0.3">
      <c r="B33" s="81" t="s">
        <v>25</v>
      </c>
      <c r="C33" s="81"/>
      <c r="D33" s="92">
        <v>2587662</v>
      </c>
      <c r="E33" s="92">
        <v>2363010</v>
      </c>
      <c r="G33" s="142"/>
      <c r="H33" s="141"/>
    </row>
    <row r="34" spans="2:8" ht="16.5" thickBot="1" x14ac:dyDescent="0.35">
      <c r="B34" s="85" t="s">
        <v>26</v>
      </c>
      <c r="C34" s="85"/>
      <c r="D34" s="86">
        <f>SUM(D32:D33)</f>
        <v>20623229</v>
      </c>
      <c r="E34" s="86">
        <f>SUM(E32:E33)</f>
        <v>19444209</v>
      </c>
      <c r="H34" s="141"/>
    </row>
    <row r="35" spans="2:8" x14ac:dyDescent="0.25">
      <c r="B35" s="71"/>
      <c r="C35" s="71"/>
      <c r="D35" s="87"/>
      <c r="E35" s="87"/>
    </row>
    <row r="36" spans="2:8" ht="15.75" x14ac:dyDescent="0.3">
      <c r="B36" s="77" t="s">
        <v>27</v>
      </c>
      <c r="C36" s="77"/>
      <c r="D36" s="75"/>
      <c r="E36" s="75"/>
    </row>
    <row r="37" spans="2:8" ht="15.75" x14ac:dyDescent="0.3">
      <c r="B37" s="77" t="s">
        <v>28</v>
      </c>
      <c r="C37" s="77"/>
      <c r="D37" s="75"/>
      <c r="E37" s="75"/>
    </row>
    <row r="38" spans="2:8" x14ac:dyDescent="0.25">
      <c r="B38" s="71" t="s">
        <v>29</v>
      </c>
      <c r="C38" s="71"/>
      <c r="D38" s="78">
        <v>5465121</v>
      </c>
      <c r="E38" s="78">
        <v>5865121</v>
      </c>
    </row>
    <row r="39" spans="2:8" x14ac:dyDescent="0.25">
      <c r="B39" s="71" t="s">
        <v>30</v>
      </c>
      <c r="C39" s="71">
        <v>12</v>
      </c>
      <c r="D39" s="78">
        <v>24561715</v>
      </c>
      <c r="E39" s="78">
        <v>24622211</v>
      </c>
    </row>
    <row r="40" spans="2:8" x14ac:dyDescent="0.25">
      <c r="B40" s="71" t="s">
        <v>31</v>
      </c>
      <c r="C40" s="71"/>
      <c r="D40" s="78">
        <v>24079253</v>
      </c>
      <c r="E40" s="78">
        <v>23694692</v>
      </c>
    </row>
    <row r="41" spans="2:8" x14ac:dyDescent="0.25">
      <c r="B41" s="71" t="s">
        <v>32</v>
      </c>
      <c r="C41" s="71"/>
      <c r="D41" s="89">
        <v>566094</v>
      </c>
      <c r="E41" s="89">
        <v>551390</v>
      </c>
    </row>
    <row r="42" spans="2:8" x14ac:dyDescent="0.25">
      <c r="B42" s="79" t="s">
        <v>33</v>
      </c>
      <c r="C42" s="79"/>
      <c r="D42" s="80">
        <v>8062</v>
      </c>
      <c r="E42" s="80">
        <v>8062</v>
      </c>
    </row>
    <row r="43" spans="2:8" ht="15.75" x14ac:dyDescent="0.3">
      <c r="B43" s="81" t="s">
        <v>34</v>
      </c>
      <c r="C43" s="81"/>
      <c r="D43" s="82">
        <f>SUM(D38:D42)</f>
        <v>54680245</v>
      </c>
      <c r="E43" s="82">
        <f>SUM(E38:E42)</f>
        <v>54741476</v>
      </c>
    </row>
    <row r="44" spans="2:8" x14ac:dyDescent="0.25">
      <c r="B44" s="71"/>
      <c r="C44" s="71"/>
      <c r="D44" s="75"/>
      <c r="E44" s="75"/>
    </row>
    <row r="45" spans="2:8" ht="15.75" x14ac:dyDescent="0.3">
      <c r="B45" s="77" t="s">
        <v>35</v>
      </c>
      <c r="C45" s="77"/>
      <c r="D45" s="75"/>
      <c r="E45" s="75"/>
    </row>
    <row r="46" spans="2:8" x14ac:dyDescent="0.25">
      <c r="B46" s="71" t="s">
        <v>30</v>
      </c>
      <c r="C46" s="71">
        <v>12</v>
      </c>
      <c r="D46" s="78">
        <v>638239</v>
      </c>
      <c r="E46" s="78">
        <v>3962040</v>
      </c>
    </row>
    <row r="47" spans="2:8" x14ac:dyDescent="0.25">
      <c r="B47" s="71" t="s">
        <v>31</v>
      </c>
      <c r="C47" s="71"/>
      <c r="D47" s="78">
        <v>3163616</v>
      </c>
      <c r="E47" s="78">
        <v>3163617</v>
      </c>
    </row>
    <row r="48" spans="2:8" x14ac:dyDescent="0.25">
      <c r="B48" s="71" t="s">
        <v>36</v>
      </c>
      <c r="C48" s="71"/>
      <c r="D48" s="89">
        <v>427669</v>
      </c>
      <c r="E48" s="78">
        <v>518467</v>
      </c>
    </row>
    <row r="49" spans="2:5" x14ac:dyDescent="0.25">
      <c r="B49" s="79" t="s">
        <v>33</v>
      </c>
      <c r="C49" s="79">
        <v>13</v>
      </c>
      <c r="D49" s="80">
        <v>7476327</v>
      </c>
      <c r="E49" s="80">
        <v>7593030</v>
      </c>
    </row>
    <row r="50" spans="2:5" ht="15.75" x14ac:dyDescent="0.3">
      <c r="B50" s="81" t="s">
        <v>37</v>
      </c>
      <c r="C50" s="81"/>
      <c r="D50" s="82">
        <f>SUM(D46:D49)</f>
        <v>11705851</v>
      </c>
      <c r="E50" s="82">
        <f>SUM(E46:E49)</f>
        <v>15237154</v>
      </c>
    </row>
    <row r="51" spans="2:5" ht="16.5" thickBot="1" x14ac:dyDescent="0.35">
      <c r="B51" s="85" t="s">
        <v>38</v>
      </c>
      <c r="C51" s="85"/>
      <c r="D51" s="86">
        <f>D50+D43</f>
        <v>66386096</v>
      </c>
      <c r="E51" s="86">
        <f>E50+E43</f>
        <v>69978630</v>
      </c>
    </row>
    <row r="52" spans="2:5" ht="16.5" thickBot="1" x14ac:dyDescent="0.35">
      <c r="B52" s="85" t="s">
        <v>39</v>
      </c>
      <c r="C52" s="85"/>
      <c r="D52" s="93">
        <f>D51+D34</f>
        <v>87009325</v>
      </c>
      <c r="E52" s="93">
        <f>E51+E34</f>
        <v>89422839</v>
      </c>
    </row>
    <row r="54" spans="2:5" ht="15.75" x14ac:dyDescent="0.3">
      <c r="B54" s="94"/>
      <c r="C54" s="94"/>
      <c r="D54" s="95"/>
      <c r="E54" s="95"/>
    </row>
    <row r="55" spans="2:5" x14ac:dyDescent="0.25">
      <c r="B55" s="71" t="s">
        <v>40</v>
      </c>
      <c r="C55" s="71"/>
      <c r="D55" s="96">
        <f>'Расчет по акциям'!D10</f>
        <v>507.22795919584053</v>
      </c>
      <c r="E55" s="96">
        <f>'Расчет по акциям'!E10</f>
        <v>428.48907282276792</v>
      </c>
    </row>
    <row r="56" spans="2:5" ht="27.75" thickBot="1" x14ac:dyDescent="0.3">
      <c r="B56" s="97" t="s">
        <v>41</v>
      </c>
      <c r="C56" s="97"/>
      <c r="D56" s="98">
        <f>'Расчет по акциям'!D21</f>
        <v>12661.95268482254</v>
      </c>
      <c r="E56" s="98">
        <f>'Расчет по акциям'!E21</f>
        <v>12938.108621795471</v>
      </c>
    </row>
    <row r="57" spans="2:5" x14ac:dyDescent="0.25">
      <c r="B57" s="71"/>
      <c r="C57" s="71"/>
      <c r="D57" s="99"/>
      <c r="E57" s="100"/>
    </row>
    <row r="58" spans="2:5" x14ac:dyDescent="0.25">
      <c r="B58" s="71"/>
      <c r="C58" s="71"/>
      <c r="D58" s="99"/>
      <c r="E58" s="100"/>
    </row>
    <row r="59" spans="2:5" ht="15.75" x14ac:dyDescent="0.3">
      <c r="B59" s="101" t="s">
        <v>148</v>
      </c>
      <c r="C59" s="101"/>
      <c r="D59" s="150" t="s">
        <v>155</v>
      </c>
      <c r="E59" s="150"/>
    </row>
    <row r="60" spans="2:5" ht="15.75" x14ac:dyDescent="0.3">
      <c r="B60" s="101"/>
      <c r="C60" s="101"/>
      <c r="D60" s="71"/>
      <c r="E60" s="77"/>
    </row>
    <row r="61" spans="2:5" ht="15.75" x14ac:dyDescent="0.3">
      <c r="B61" s="101" t="s">
        <v>42</v>
      </c>
      <c r="C61" s="101"/>
      <c r="D61" s="150" t="s">
        <v>135</v>
      </c>
      <c r="E61" s="150"/>
    </row>
    <row r="62" spans="2:5" x14ac:dyDescent="0.25">
      <c r="B62" s="71"/>
      <c r="C62" s="71"/>
      <c r="D62" s="71"/>
      <c r="E62" s="71"/>
    </row>
    <row r="63" spans="2:5" ht="15.75" x14ac:dyDescent="0.3">
      <c r="B63" s="77" t="s">
        <v>43</v>
      </c>
      <c r="C63" s="77"/>
      <c r="D63" s="71"/>
      <c r="E63" s="100"/>
    </row>
    <row r="64" spans="2:5" ht="15.75" x14ac:dyDescent="0.3">
      <c r="B64" s="149">
        <v>44694</v>
      </c>
      <c r="C64" s="77"/>
      <c r="D64" s="71"/>
      <c r="E64" s="71"/>
    </row>
    <row r="66" spans="2:5" x14ac:dyDescent="0.25">
      <c r="D66" s="146">
        <f>D25-D52</f>
        <v>0</v>
      </c>
      <c r="E66" s="146">
        <f>E25-E52</f>
        <v>0</v>
      </c>
    </row>
    <row r="68" spans="2:5" ht="15.75" x14ac:dyDescent="0.3">
      <c r="B68" s="102"/>
      <c r="C68" s="102"/>
      <c r="D68" s="103"/>
      <c r="E68" s="103"/>
    </row>
  </sheetData>
  <mergeCells count="3">
    <mergeCell ref="D61:E61"/>
    <mergeCell ref="D59:E59"/>
    <mergeCell ref="B3:E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5"/>
  <sheetViews>
    <sheetView showGridLines="0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H13" sqref="H13"/>
    </sheetView>
  </sheetViews>
  <sheetFormatPr defaultColWidth="9.140625" defaultRowHeight="12.75" x14ac:dyDescent="0.2"/>
  <cols>
    <col min="1" max="1" width="3.85546875" style="109" customWidth="1"/>
    <col min="2" max="2" width="37.42578125" style="135" customWidth="1"/>
    <col min="3" max="3" width="10.28515625" style="135" customWidth="1"/>
    <col min="4" max="4" width="22.28515625" style="135" customWidth="1"/>
    <col min="5" max="5" width="21" style="135" customWidth="1"/>
    <col min="6" max="6" width="9.140625" style="109"/>
    <col min="7" max="7" width="27" style="109" customWidth="1"/>
    <col min="8" max="16384" width="9.140625" style="109"/>
  </cols>
  <sheetData>
    <row r="1" spans="2:5" x14ac:dyDescent="0.2">
      <c r="B1" s="107" t="s">
        <v>0</v>
      </c>
      <c r="C1" s="107"/>
      <c r="D1" s="108"/>
      <c r="E1" s="108"/>
    </row>
    <row r="2" spans="2:5" ht="15" customHeight="1" x14ac:dyDescent="0.2">
      <c r="B2" s="153" t="s">
        <v>141</v>
      </c>
      <c r="C2" s="153"/>
      <c r="D2" s="153"/>
      <c r="E2" s="153"/>
    </row>
    <row r="3" spans="2:5" ht="15" customHeight="1" x14ac:dyDescent="0.2">
      <c r="B3" s="153"/>
      <c r="C3" s="153"/>
      <c r="D3" s="153"/>
      <c r="E3" s="153"/>
    </row>
    <row r="4" spans="2:5" x14ac:dyDescent="0.2">
      <c r="B4" s="108"/>
      <c r="C4" s="108"/>
      <c r="D4" s="108"/>
      <c r="E4" s="108"/>
    </row>
    <row r="5" spans="2:5" ht="13.5" customHeight="1" x14ac:dyDescent="0.2">
      <c r="B5" s="154" t="s">
        <v>1</v>
      </c>
      <c r="C5" s="156" t="s">
        <v>2</v>
      </c>
      <c r="D5" s="156" t="s">
        <v>149</v>
      </c>
      <c r="E5" s="156" t="s">
        <v>150</v>
      </c>
    </row>
    <row r="6" spans="2:5" ht="14.25" customHeight="1" thickBot="1" x14ac:dyDescent="0.25">
      <c r="B6" s="155"/>
      <c r="C6" s="157"/>
      <c r="D6" s="157"/>
      <c r="E6" s="157"/>
    </row>
    <row r="7" spans="2:5" ht="9" customHeight="1" x14ac:dyDescent="0.2">
      <c r="B7" s="108"/>
      <c r="C7" s="108"/>
      <c r="D7" s="110"/>
      <c r="E7" s="111"/>
    </row>
    <row r="8" spans="2:5" ht="13.5" x14ac:dyDescent="0.2">
      <c r="B8" s="108" t="s">
        <v>44</v>
      </c>
      <c r="C8" s="108">
        <v>14</v>
      </c>
      <c r="D8" s="110">
        <v>12733329</v>
      </c>
      <c r="E8" s="88">
        <v>8491884</v>
      </c>
    </row>
    <row r="9" spans="2:5" ht="13.5" x14ac:dyDescent="0.2">
      <c r="B9" s="108" t="s">
        <v>45</v>
      </c>
      <c r="C9" s="108"/>
      <c r="D9" s="112"/>
      <c r="E9" s="78">
        <v>-30901</v>
      </c>
    </row>
    <row r="10" spans="2:5" ht="13.5" x14ac:dyDescent="0.2">
      <c r="B10" s="113" t="s">
        <v>46</v>
      </c>
      <c r="C10" s="113">
        <v>15</v>
      </c>
      <c r="D10" s="114">
        <v>-9386481</v>
      </c>
      <c r="E10" s="80">
        <v>-6330887</v>
      </c>
    </row>
    <row r="11" spans="2:5" ht="13.5" x14ac:dyDescent="0.2">
      <c r="B11" s="108"/>
      <c r="C11" s="108"/>
      <c r="D11" s="111"/>
      <c r="E11" s="75"/>
    </row>
    <row r="12" spans="2:5" ht="15.75" thickBot="1" x14ac:dyDescent="0.25">
      <c r="B12" s="115" t="s">
        <v>47</v>
      </c>
      <c r="C12" s="115"/>
      <c r="D12" s="116">
        <f>SUM(D8:D10)</f>
        <v>3346848</v>
      </c>
      <c r="E12" s="86">
        <f>SUM(E8:E10)</f>
        <v>2130096</v>
      </c>
    </row>
    <row r="13" spans="2:5" ht="13.5" x14ac:dyDescent="0.2">
      <c r="B13" s="108"/>
      <c r="C13" s="108"/>
      <c r="D13" s="111"/>
      <c r="E13" s="75"/>
    </row>
    <row r="14" spans="2:5" ht="13.5" x14ac:dyDescent="0.2">
      <c r="B14" s="108" t="s">
        <v>48</v>
      </c>
      <c r="C14" s="108"/>
      <c r="D14" s="110">
        <v>332662</v>
      </c>
      <c r="E14" s="88">
        <v>15360</v>
      </c>
    </row>
    <row r="15" spans="2:5" ht="13.5" x14ac:dyDescent="0.2">
      <c r="B15" s="108" t="s">
        <v>49</v>
      </c>
      <c r="C15" s="108">
        <v>17</v>
      </c>
      <c r="D15" s="110">
        <v>529874</v>
      </c>
      <c r="E15" s="88">
        <v>343430</v>
      </c>
    </row>
    <row r="16" spans="2:5" ht="13.5" x14ac:dyDescent="0.2">
      <c r="B16" s="108" t="s">
        <v>50</v>
      </c>
      <c r="C16" s="108">
        <v>16</v>
      </c>
      <c r="D16" s="117">
        <v>-906524</v>
      </c>
      <c r="E16" s="89">
        <v>-733157</v>
      </c>
    </row>
    <row r="17" spans="2:5" ht="13.5" x14ac:dyDescent="0.2">
      <c r="B17" s="108" t="s">
        <v>51</v>
      </c>
      <c r="C17" s="108"/>
      <c r="D17" s="117">
        <v>-1342141</v>
      </c>
      <c r="E17" s="89">
        <v>-575367</v>
      </c>
    </row>
    <row r="18" spans="2:5" ht="13.5" x14ac:dyDescent="0.2">
      <c r="B18" s="113" t="s">
        <v>52</v>
      </c>
      <c r="C18" s="113">
        <v>18</v>
      </c>
      <c r="D18" s="114">
        <v>-495630</v>
      </c>
      <c r="E18" s="80">
        <v>-624312</v>
      </c>
    </row>
    <row r="19" spans="2:5" ht="13.5" x14ac:dyDescent="0.2">
      <c r="B19" s="108"/>
      <c r="C19" s="108"/>
      <c r="D19" s="111"/>
      <c r="E19" s="75"/>
    </row>
    <row r="20" spans="2:5" ht="15.75" thickBot="1" x14ac:dyDescent="0.25">
      <c r="B20" s="115" t="s">
        <v>53</v>
      </c>
      <c r="C20" s="115"/>
      <c r="D20" s="116">
        <f>SUM(D12:D18)</f>
        <v>1465089</v>
      </c>
      <c r="E20" s="86">
        <f>SUM(E12:E18)</f>
        <v>556050</v>
      </c>
    </row>
    <row r="21" spans="2:5" ht="13.5" x14ac:dyDescent="0.2">
      <c r="B21" s="108"/>
      <c r="C21" s="108"/>
      <c r="D21" s="111"/>
      <c r="E21" s="75"/>
    </row>
    <row r="22" spans="2:5" ht="15" x14ac:dyDescent="0.25">
      <c r="B22" s="108" t="s">
        <v>54</v>
      </c>
      <c r="C22" s="108">
        <v>19</v>
      </c>
      <c r="D22" s="118">
        <v>91679</v>
      </c>
      <c r="E22" s="137">
        <v>13911</v>
      </c>
    </row>
    <row r="23" spans="2:5" ht="13.5" x14ac:dyDescent="0.2">
      <c r="B23" s="113" t="s">
        <v>55</v>
      </c>
      <c r="C23" s="113">
        <v>20</v>
      </c>
      <c r="D23" s="114">
        <v>-446952</v>
      </c>
      <c r="E23" s="80">
        <v>-165474</v>
      </c>
    </row>
    <row r="24" spans="2:5" ht="13.5" x14ac:dyDescent="0.2">
      <c r="B24" s="108"/>
      <c r="C24" s="108"/>
      <c r="D24" s="111"/>
      <c r="E24" s="75"/>
    </row>
    <row r="25" spans="2:5" ht="15.75" thickBot="1" x14ac:dyDescent="0.25">
      <c r="B25" s="115" t="s">
        <v>56</v>
      </c>
      <c r="C25" s="115"/>
      <c r="D25" s="116">
        <f>SUM(D20:D23)</f>
        <v>1109816</v>
      </c>
      <c r="E25" s="86">
        <f>SUM(E20:E23)</f>
        <v>404487</v>
      </c>
    </row>
    <row r="26" spans="2:5" ht="13.5" x14ac:dyDescent="0.2">
      <c r="B26" s="108"/>
      <c r="C26" s="108"/>
      <c r="D26" s="111"/>
      <c r="E26" s="75"/>
    </row>
    <row r="27" spans="2:5" ht="13.5" x14ac:dyDescent="0.2">
      <c r="B27" s="113" t="s">
        <v>57</v>
      </c>
      <c r="C27" s="113"/>
      <c r="D27" s="114">
        <v>-15126</v>
      </c>
      <c r="E27" s="80">
        <v>-14012</v>
      </c>
    </row>
    <row r="28" spans="2:5" ht="13.5" x14ac:dyDescent="0.2">
      <c r="B28" s="108"/>
      <c r="C28" s="108"/>
      <c r="D28" s="111"/>
      <c r="E28" s="75"/>
    </row>
    <row r="29" spans="2:5" ht="15.75" thickBot="1" x14ac:dyDescent="0.25">
      <c r="B29" s="115" t="s">
        <v>143</v>
      </c>
      <c r="C29" s="115"/>
      <c r="D29" s="116">
        <f>D25+D27</f>
        <v>1094690</v>
      </c>
      <c r="E29" s="86">
        <f>E25+E27</f>
        <v>390475</v>
      </c>
    </row>
    <row r="30" spans="2:5" ht="13.5" x14ac:dyDescent="0.2">
      <c r="B30" s="108"/>
      <c r="C30" s="108"/>
      <c r="D30" s="110"/>
      <c r="E30" s="88"/>
    </row>
    <row r="31" spans="2:5" ht="15.75" thickBot="1" x14ac:dyDescent="0.25">
      <c r="B31" s="115" t="s">
        <v>58</v>
      </c>
      <c r="C31" s="115"/>
      <c r="D31" s="116"/>
      <c r="E31" s="86"/>
    </row>
    <row r="32" spans="2:5" ht="13.5" x14ac:dyDescent="0.2">
      <c r="B32" s="108" t="s">
        <v>59</v>
      </c>
      <c r="C32" s="108"/>
      <c r="D32" s="112">
        <v>940024</v>
      </c>
      <c r="E32" s="78">
        <v>496885</v>
      </c>
    </row>
    <row r="33" spans="2:7" ht="13.5" x14ac:dyDescent="0.2">
      <c r="B33" s="113" t="s">
        <v>60</v>
      </c>
      <c r="C33" s="113"/>
      <c r="D33" s="114">
        <v>224808</v>
      </c>
      <c r="E33" s="80">
        <v>-106410</v>
      </c>
    </row>
    <row r="34" spans="2:7" ht="13.5" x14ac:dyDescent="0.2">
      <c r="B34" s="108"/>
      <c r="C34" s="108"/>
      <c r="D34" s="110"/>
      <c r="E34" s="88"/>
    </row>
    <row r="35" spans="2:7" ht="15.75" thickBot="1" x14ac:dyDescent="0.25">
      <c r="B35" s="115" t="s">
        <v>144</v>
      </c>
      <c r="C35" s="115"/>
      <c r="D35" s="116">
        <f>D32+D33</f>
        <v>1164832</v>
      </c>
      <c r="E35" s="86">
        <f>E32+E33</f>
        <v>390475</v>
      </c>
    </row>
    <row r="36" spans="2:7" ht="13.5" x14ac:dyDescent="0.2">
      <c r="B36" s="108"/>
      <c r="C36" s="108"/>
      <c r="D36" s="110"/>
      <c r="E36" s="88"/>
    </row>
    <row r="37" spans="2:7" ht="13.5" x14ac:dyDescent="0.2">
      <c r="B37" s="108" t="s">
        <v>61</v>
      </c>
      <c r="C37" s="108"/>
      <c r="D37" s="117">
        <v>0</v>
      </c>
      <c r="E37" s="89">
        <v>0</v>
      </c>
    </row>
    <row r="38" spans="2:7" ht="13.5" x14ac:dyDescent="0.2">
      <c r="B38" s="119" t="s">
        <v>62</v>
      </c>
      <c r="C38" s="119"/>
      <c r="D38" s="120">
        <f>D35+D37</f>
        <v>1164832</v>
      </c>
      <c r="E38" s="138">
        <f>E35+E37</f>
        <v>390475</v>
      </c>
    </row>
    <row r="39" spans="2:7" ht="25.5" x14ac:dyDescent="0.2">
      <c r="B39" s="121" t="s">
        <v>63</v>
      </c>
      <c r="C39" s="121"/>
      <c r="D39" s="122"/>
      <c r="E39" s="139"/>
    </row>
    <row r="40" spans="2:7" ht="21.75" customHeight="1" x14ac:dyDescent="0.2">
      <c r="B40" s="108" t="s">
        <v>59</v>
      </c>
      <c r="C40" s="108"/>
      <c r="D40" s="112">
        <v>940024</v>
      </c>
      <c r="E40" s="78">
        <f>E38-E41</f>
        <v>496885</v>
      </c>
    </row>
    <row r="41" spans="2:7" ht="13.5" x14ac:dyDescent="0.2">
      <c r="B41" s="113" t="s">
        <v>60</v>
      </c>
      <c r="C41" s="113"/>
      <c r="D41" s="114">
        <v>224808</v>
      </c>
      <c r="E41" s="80">
        <f>E33</f>
        <v>-106410</v>
      </c>
    </row>
    <row r="42" spans="2:7" ht="26.25" thickBot="1" x14ac:dyDescent="0.25">
      <c r="B42" s="123" t="s">
        <v>64</v>
      </c>
      <c r="C42" s="123"/>
      <c r="D42" s="116">
        <f>D40+D41</f>
        <v>1164832</v>
      </c>
      <c r="E42" s="86">
        <f>E40+E41</f>
        <v>390475</v>
      </c>
      <c r="G42" s="147"/>
    </row>
    <row r="43" spans="2:7" ht="15" x14ac:dyDescent="0.2">
      <c r="B43" s="121"/>
      <c r="C43" s="121"/>
      <c r="D43" s="124"/>
      <c r="E43" s="91"/>
    </row>
    <row r="44" spans="2:7" ht="31.5" x14ac:dyDescent="0.2">
      <c r="B44" s="125" t="s">
        <v>65</v>
      </c>
      <c r="C44" s="125"/>
      <c r="D44" s="124"/>
      <c r="E44" s="91"/>
    </row>
    <row r="45" spans="2:7" x14ac:dyDescent="0.2">
      <c r="B45" s="126" t="s">
        <v>66</v>
      </c>
      <c r="C45" s="126"/>
      <c r="D45" s="127">
        <f>D35/'Расчет по акциям'!D7*1000</f>
        <v>77.766563979968453</v>
      </c>
      <c r="E45" s="127">
        <f>E35/'Расчет по акциям'!E7*1000</f>
        <v>26.068908709649271</v>
      </c>
      <c r="F45" s="128"/>
    </row>
    <row r="46" spans="2:7" ht="13.5" thickBot="1" x14ac:dyDescent="0.25">
      <c r="B46" s="129"/>
      <c r="C46" s="129"/>
      <c r="D46" s="129"/>
      <c r="E46" s="140"/>
    </row>
    <row r="47" spans="2:7" ht="13.5" thickTop="1" x14ac:dyDescent="0.2">
      <c r="B47" s="121"/>
      <c r="C47" s="121"/>
      <c r="D47" s="124"/>
      <c r="E47" s="124"/>
    </row>
    <row r="48" spans="2:7" x14ac:dyDescent="0.2">
      <c r="B48" s="121"/>
      <c r="C48" s="121"/>
      <c r="D48" s="124"/>
      <c r="E48" s="124"/>
    </row>
    <row r="49" spans="2:5" x14ac:dyDescent="0.2">
      <c r="B49" s="121"/>
      <c r="C49" s="121"/>
      <c r="D49" s="124"/>
      <c r="E49" s="124"/>
    </row>
    <row r="50" spans="2:5" ht="15" x14ac:dyDescent="0.3">
      <c r="B50" s="101" t="s">
        <v>148</v>
      </c>
      <c r="C50" s="130"/>
      <c r="D50" s="152" t="s">
        <v>155</v>
      </c>
      <c r="E50" s="152"/>
    </row>
    <row r="51" spans="2:5" x14ac:dyDescent="0.2">
      <c r="B51" s="130"/>
      <c r="C51" s="130"/>
      <c r="D51" s="131"/>
      <c r="E51" s="132"/>
    </row>
    <row r="52" spans="2:5" x14ac:dyDescent="0.2">
      <c r="B52" s="130" t="s">
        <v>42</v>
      </c>
      <c r="C52" s="130"/>
      <c r="D52" s="152" t="s">
        <v>135</v>
      </c>
      <c r="E52" s="152"/>
    </row>
    <row r="53" spans="2:5" x14ac:dyDescent="0.2">
      <c r="B53" s="108"/>
      <c r="C53" s="108"/>
      <c r="D53" s="108"/>
      <c r="E53" s="108"/>
    </row>
    <row r="54" spans="2:5" x14ac:dyDescent="0.2">
      <c r="B54" s="133" t="s">
        <v>43</v>
      </c>
      <c r="C54" s="133"/>
      <c r="D54" s="108"/>
      <c r="E54" s="134"/>
    </row>
    <row r="55" spans="2:5" ht="15" x14ac:dyDescent="0.3">
      <c r="B55" s="149">
        <v>44694</v>
      </c>
      <c r="C55" s="133"/>
      <c r="D55" s="108"/>
      <c r="E55" s="108"/>
    </row>
  </sheetData>
  <mergeCells count="7">
    <mergeCell ref="D52:E52"/>
    <mergeCell ref="B2:E3"/>
    <mergeCell ref="B5:B6"/>
    <mergeCell ref="D5:D6"/>
    <mergeCell ref="E5:E6"/>
    <mergeCell ref="D50:E50"/>
    <mergeCell ref="C5:C6"/>
  </mergeCells>
  <pageMargins left="0.9055118110236221" right="0.70866141732283472" top="1.141732283464566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ColWidth="9.140625" defaultRowHeight="13.5" x14ac:dyDescent="0.25"/>
  <cols>
    <col min="1" max="1" width="62.85546875" style="2" customWidth="1"/>
    <col min="2" max="2" width="21.42578125" style="2" customWidth="1"/>
    <col min="3" max="3" width="21.7109375" style="2" customWidth="1"/>
    <col min="4" max="4" width="3.28515625" style="2" customWidth="1"/>
    <col min="5" max="5" width="9.140625" style="2"/>
    <col min="6" max="6" width="10.85546875" style="2" bestFit="1" customWidth="1"/>
    <col min="7" max="9" width="9.140625" style="2"/>
    <col min="10" max="10" width="19.85546875" style="2" customWidth="1"/>
    <col min="11" max="16384" width="9.140625" style="2"/>
  </cols>
  <sheetData>
    <row r="1" spans="1:6" ht="15" x14ac:dyDescent="0.25">
      <c r="A1" s="1" t="s">
        <v>0</v>
      </c>
    </row>
    <row r="2" spans="1:6" ht="15" customHeight="1" x14ac:dyDescent="0.25">
      <c r="A2" s="160" t="s">
        <v>142</v>
      </c>
      <c r="B2" s="160"/>
      <c r="C2" s="160"/>
    </row>
    <row r="3" spans="1:6" ht="15" customHeight="1" x14ac:dyDescent="0.25">
      <c r="A3" s="160"/>
      <c r="B3" s="160"/>
      <c r="C3" s="160"/>
    </row>
    <row r="4" spans="1:6" ht="15" customHeight="1" x14ac:dyDescent="0.25">
      <c r="A4" s="38"/>
      <c r="B4" s="158" t="s">
        <v>151</v>
      </c>
      <c r="C4" s="158" t="s">
        <v>152</v>
      </c>
    </row>
    <row r="5" spans="1:6" ht="15.75" thickBot="1" x14ac:dyDescent="0.35">
      <c r="A5" s="39" t="s">
        <v>1</v>
      </c>
      <c r="B5" s="159"/>
      <c r="C5" s="159"/>
    </row>
    <row r="6" spans="1:6" ht="15" x14ac:dyDescent="0.3">
      <c r="A6" s="3" t="s">
        <v>67</v>
      </c>
      <c r="B6" s="4"/>
      <c r="C6" s="4"/>
    </row>
    <row r="7" spans="1:6" ht="15" x14ac:dyDescent="0.25">
      <c r="A7" s="2" t="s">
        <v>68</v>
      </c>
      <c r="B7" s="28">
        <f>'форма 2'!D25</f>
        <v>1109816</v>
      </c>
      <c r="C7" s="28">
        <v>404487</v>
      </c>
      <c r="E7" s="7"/>
      <c r="F7" s="67"/>
    </row>
    <row r="8" spans="1:6" x14ac:dyDescent="0.25">
      <c r="A8" s="2" t="s">
        <v>69</v>
      </c>
      <c r="B8" s="10"/>
      <c r="C8" s="10"/>
    </row>
    <row r="9" spans="1:6" x14ac:dyDescent="0.25">
      <c r="A9" s="2" t="s">
        <v>70</v>
      </c>
      <c r="B9" s="26">
        <v>2389155</v>
      </c>
      <c r="C9" s="26">
        <v>2226887</v>
      </c>
    </row>
    <row r="10" spans="1:6" x14ac:dyDescent="0.25">
      <c r="A10" s="2" t="s">
        <v>71</v>
      </c>
      <c r="B10" s="30">
        <v>-18547</v>
      </c>
      <c r="C10" s="30">
        <v>20753</v>
      </c>
    </row>
    <row r="11" spans="1:6" x14ac:dyDescent="0.25">
      <c r="A11" s="2" t="s">
        <v>72</v>
      </c>
      <c r="B11" s="30">
        <v>0</v>
      </c>
      <c r="C11" s="30"/>
    </row>
    <row r="12" spans="1:6" x14ac:dyDescent="0.25">
      <c r="A12" s="2" t="s">
        <v>54</v>
      </c>
      <c r="B12" s="30">
        <v>-91679</v>
      </c>
      <c r="C12" s="30">
        <v>-13911</v>
      </c>
    </row>
    <row r="13" spans="1:6" x14ac:dyDescent="0.25">
      <c r="A13" s="2" t="s">
        <v>73</v>
      </c>
      <c r="B13" s="30">
        <v>446952</v>
      </c>
      <c r="C13" s="30">
        <v>165474</v>
      </c>
    </row>
    <row r="14" spans="1:6" x14ac:dyDescent="0.25">
      <c r="A14" s="2" t="s">
        <v>74</v>
      </c>
      <c r="B14" s="30"/>
      <c r="C14" s="30"/>
    </row>
    <row r="15" spans="1:6" x14ac:dyDescent="0.25">
      <c r="A15" s="5" t="s">
        <v>75</v>
      </c>
      <c r="B15" s="27">
        <v>451258</v>
      </c>
      <c r="C15" s="27">
        <v>650937</v>
      </c>
    </row>
    <row r="16" spans="1:6" ht="30" x14ac:dyDescent="0.3">
      <c r="A16" s="11" t="s">
        <v>76</v>
      </c>
      <c r="B16" s="28">
        <f>SUM(B7:B15)</f>
        <v>4286955</v>
      </c>
      <c r="C16" s="28">
        <f>SUM(C7:C15)</f>
        <v>3454627</v>
      </c>
    </row>
    <row r="17" spans="1:10" x14ac:dyDescent="0.25">
      <c r="A17" s="4" t="s">
        <v>77</v>
      </c>
      <c r="B17" s="26">
        <v>41898097</v>
      </c>
      <c r="C17" s="26">
        <v>15748812</v>
      </c>
      <c r="J17" s="136"/>
    </row>
    <row r="18" spans="1:10" x14ac:dyDescent="0.25">
      <c r="A18" s="4" t="s">
        <v>78</v>
      </c>
      <c r="B18" s="26">
        <v>3928131</v>
      </c>
      <c r="C18" s="26">
        <v>3342595</v>
      </c>
      <c r="J18" s="136"/>
    </row>
    <row r="19" spans="1:10" x14ac:dyDescent="0.25">
      <c r="A19" s="4" t="s">
        <v>79</v>
      </c>
      <c r="B19" s="30">
        <v>-972963</v>
      </c>
      <c r="C19" s="30">
        <v>-1097098</v>
      </c>
      <c r="J19" s="136"/>
    </row>
    <row r="20" spans="1:10" x14ac:dyDescent="0.25">
      <c r="A20" s="12" t="s">
        <v>80</v>
      </c>
      <c r="B20" s="27">
        <v>-6455</v>
      </c>
      <c r="C20" s="27">
        <v>-1793581</v>
      </c>
      <c r="J20" s="136"/>
    </row>
    <row r="21" spans="1:10" ht="15" x14ac:dyDescent="0.3">
      <c r="A21" s="13" t="s">
        <v>81</v>
      </c>
      <c r="B21" s="31">
        <f>SUM(B16:B20)</f>
        <v>49133765</v>
      </c>
      <c r="C21" s="31">
        <f>SUM(C16:C20)</f>
        <v>19655355</v>
      </c>
    </row>
    <row r="22" spans="1:10" x14ac:dyDescent="0.25">
      <c r="A22" s="25" t="s">
        <v>82</v>
      </c>
      <c r="B22" s="32">
        <v>-87632</v>
      </c>
      <c r="C22" s="32">
        <v>-59546</v>
      </c>
    </row>
    <row r="23" spans="1:10" x14ac:dyDescent="0.25">
      <c r="A23" s="4" t="s">
        <v>83</v>
      </c>
      <c r="B23" s="30">
        <v>-500498</v>
      </c>
      <c r="C23" s="30">
        <v>-138067</v>
      </c>
    </row>
    <row r="24" spans="1:10" x14ac:dyDescent="0.25">
      <c r="A24" s="12" t="s">
        <v>84</v>
      </c>
      <c r="B24" s="27">
        <v>72356</v>
      </c>
      <c r="C24" s="27">
        <v>10990</v>
      </c>
    </row>
    <row r="25" spans="1:10" ht="30" x14ac:dyDescent="0.3">
      <c r="A25" s="14" t="s">
        <v>85</v>
      </c>
      <c r="B25" s="31">
        <f>SUM(B21:B24)</f>
        <v>48617991</v>
      </c>
      <c r="C25" s="31">
        <f>SUM(C21:C24)</f>
        <v>19468732</v>
      </c>
    </row>
    <row r="26" spans="1:10" x14ac:dyDescent="0.25">
      <c r="A26" s="4"/>
      <c r="B26" s="29"/>
      <c r="C26" s="29"/>
    </row>
    <row r="27" spans="1:10" ht="15" x14ac:dyDescent="0.3">
      <c r="A27" s="15" t="s">
        <v>86</v>
      </c>
      <c r="B27" s="29"/>
      <c r="C27" s="29"/>
    </row>
    <row r="28" spans="1:10" x14ac:dyDescent="0.25">
      <c r="A28" s="35" t="s">
        <v>87</v>
      </c>
      <c r="B28" s="26">
        <v>-136752</v>
      </c>
      <c r="C28" s="26">
        <v>-254278</v>
      </c>
    </row>
    <row r="29" spans="1:10" x14ac:dyDescent="0.25">
      <c r="A29" s="4" t="s">
        <v>88</v>
      </c>
      <c r="B29" s="10">
        <v>165721</v>
      </c>
      <c r="C29" s="10">
        <v>135157</v>
      </c>
    </row>
    <row r="30" spans="1:10" x14ac:dyDescent="0.25">
      <c r="A30" s="4" t="s">
        <v>89</v>
      </c>
      <c r="B30" s="26">
        <v>-21777295</v>
      </c>
      <c r="C30" s="26">
        <v>-8863752</v>
      </c>
    </row>
    <row r="31" spans="1:10" x14ac:dyDescent="0.25">
      <c r="A31" s="4" t="s">
        <v>90</v>
      </c>
      <c r="B31" s="26">
        <v>-22677337</v>
      </c>
      <c r="C31" s="26">
        <v>-11000456</v>
      </c>
    </row>
    <row r="32" spans="1:10" x14ac:dyDescent="0.25">
      <c r="A32" s="4" t="s">
        <v>91</v>
      </c>
      <c r="B32" s="26"/>
      <c r="C32" s="26"/>
    </row>
    <row r="33" spans="1:6" x14ac:dyDescent="0.25">
      <c r="A33" s="4" t="s">
        <v>92</v>
      </c>
      <c r="B33" s="26">
        <v>0</v>
      </c>
      <c r="C33" s="26"/>
    </row>
    <row r="34" spans="1:6" ht="30" x14ac:dyDescent="0.3">
      <c r="A34" s="16" t="s">
        <v>93</v>
      </c>
      <c r="B34" s="33">
        <f>SUM(B28:B33)</f>
        <v>-44425663</v>
      </c>
      <c r="C34" s="33">
        <f>SUM(C28:C33)</f>
        <v>-19983329</v>
      </c>
    </row>
    <row r="35" spans="1:6" x14ac:dyDescent="0.25">
      <c r="A35" s="4"/>
      <c r="B35" s="29"/>
      <c r="C35" s="29"/>
    </row>
    <row r="36" spans="1:6" ht="15" x14ac:dyDescent="0.3">
      <c r="A36" s="15" t="s">
        <v>94</v>
      </c>
      <c r="B36" s="29"/>
      <c r="C36" s="29"/>
    </row>
    <row r="37" spans="1:6" x14ac:dyDescent="0.25">
      <c r="A37" s="4" t="s">
        <v>95</v>
      </c>
      <c r="B37" s="2">
        <v>0</v>
      </c>
      <c r="C37" s="10"/>
    </row>
    <row r="38" spans="1:6" x14ac:dyDescent="0.25">
      <c r="A38" s="4" t="s">
        <v>96</v>
      </c>
      <c r="B38" s="26">
        <v>-3951562</v>
      </c>
      <c r="C38" s="26">
        <v>-929329</v>
      </c>
    </row>
    <row r="39" spans="1:6" x14ac:dyDescent="0.25">
      <c r="A39" s="4" t="s">
        <v>97</v>
      </c>
      <c r="B39" s="26">
        <v>-32808</v>
      </c>
      <c r="C39" s="26">
        <v>-247941</v>
      </c>
    </row>
    <row r="40" spans="1:6" ht="15" x14ac:dyDescent="0.3">
      <c r="A40" s="17" t="s">
        <v>98</v>
      </c>
      <c r="B40" s="33">
        <f>SUM(B36:B39)</f>
        <v>-3984370</v>
      </c>
      <c r="C40" s="33">
        <f>SUM(C36:C39)</f>
        <v>-1177270</v>
      </c>
    </row>
    <row r="41" spans="1:6" x14ac:dyDescent="0.25">
      <c r="A41" s="18" t="s">
        <v>99</v>
      </c>
      <c r="B41" s="43">
        <v>-68129</v>
      </c>
      <c r="C41" s="43">
        <v>-25522</v>
      </c>
    </row>
    <row r="42" spans="1:6" ht="15" x14ac:dyDescent="0.3">
      <c r="A42" s="6" t="s">
        <v>100</v>
      </c>
      <c r="B42" s="19">
        <f>B25+B34+B40+B41</f>
        <v>139829</v>
      </c>
      <c r="C42" s="19">
        <f>C25+C34+C40+C41</f>
        <v>-1717389</v>
      </c>
      <c r="F42" s="67"/>
    </row>
    <row r="43" spans="1:6" ht="15" x14ac:dyDescent="0.3">
      <c r="A43" s="6" t="s">
        <v>146</v>
      </c>
      <c r="B43" s="34">
        <v>1458566</v>
      </c>
      <c r="C43" s="34">
        <v>2818439</v>
      </c>
    </row>
    <row r="44" spans="1:6" x14ac:dyDescent="0.25">
      <c r="B44" s="10"/>
      <c r="C44" s="10"/>
    </row>
    <row r="45" spans="1:6" ht="15.75" thickBot="1" x14ac:dyDescent="0.35">
      <c r="A45" s="8" t="s">
        <v>145</v>
      </c>
      <c r="B45" s="68">
        <f>B42+B43</f>
        <v>1598395</v>
      </c>
      <c r="C45" s="68">
        <f>C42+C43</f>
        <v>1101050</v>
      </c>
      <c r="F45" s="20"/>
    </row>
    <row r="46" spans="1:6" ht="15" x14ac:dyDescent="0.25">
      <c r="A46"/>
      <c r="B46" s="20"/>
    </row>
    <row r="47" spans="1:6" ht="15" x14ac:dyDescent="0.25">
      <c r="A47"/>
      <c r="B47" s="4"/>
    </row>
    <row r="48" spans="1:6" ht="15" x14ac:dyDescent="0.3">
      <c r="A48" s="101" t="s">
        <v>148</v>
      </c>
      <c r="B48" s="150" t="s">
        <v>155</v>
      </c>
      <c r="C48" s="150"/>
    </row>
    <row r="49" spans="1:3" ht="9.75" customHeight="1" x14ac:dyDescent="0.3">
      <c r="A49" s="101"/>
      <c r="B49" s="71"/>
      <c r="C49" s="77"/>
    </row>
    <row r="50" spans="1:3" ht="15" x14ac:dyDescent="0.3">
      <c r="A50" s="101" t="s">
        <v>42</v>
      </c>
      <c r="B50" s="150" t="s">
        <v>135</v>
      </c>
      <c r="C50" s="150"/>
    </row>
    <row r="51" spans="1:3" x14ac:dyDescent="0.25">
      <c r="A51" s="71"/>
      <c r="B51" s="71"/>
      <c r="C51" s="71"/>
    </row>
    <row r="52" spans="1:3" ht="15" x14ac:dyDescent="0.3">
      <c r="A52" s="77" t="s">
        <v>43</v>
      </c>
      <c r="B52" s="71"/>
      <c r="C52" s="100"/>
    </row>
    <row r="53" spans="1:3" ht="15" x14ac:dyDescent="0.3">
      <c r="A53" s="149">
        <v>44694</v>
      </c>
      <c r="B53" s="71"/>
      <c r="C53" s="71"/>
    </row>
    <row r="54" spans="1:3" ht="15" x14ac:dyDescent="0.3">
      <c r="A54" s="77"/>
    </row>
    <row r="57" spans="1:3" x14ac:dyDescent="0.25">
      <c r="B57" s="41"/>
      <c r="C57" s="4"/>
    </row>
    <row r="59" spans="1:3" x14ac:dyDescent="0.25">
      <c r="B59" s="4"/>
    </row>
    <row r="60" spans="1:3" x14ac:dyDescent="0.25">
      <c r="B60" s="20"/>
    </row>
  </sheetData>
  <mergeCells count="5">
    <mergeCell ref="B4:B5"/>
    <mergeCell ref="C4:C5"/>
    <mergeCell ref="B48:C48"/>
    <mergeCell ref="B50:C50"/>
    <mergeCell ref="A2:C3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2"/>
  <sheetViews>
    <sheetView showGridLines="0" workbookViewId="0">
      <selection activeCell="O11" sqref="O11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3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11" x14ac:dyDescent="0.3">
      <c r="A2" s="3" t="s">
        <v>101</v>
      </c>
    </row>
    <row r="3" spans="1:11" x14ac:dyDescent="0.3">
      <c r="A3" s="168" t="s">
        <v>140</v>
      </c>
      <c r="B3" s="168"/>
      <c r="C3" s="168"/>
      <c r="D3" s="168"/>
      <c r="E3" s="3"/>
      <c r="F3" s="3"/>
      <c r="H3" s="3"/>
      <c r="I3" s="3"/>
    </row>
    <row r="4" spans="1:11" x14ac:dyDescent="0.3">
      <c r="A4" s="168"/>
      <c r="B4" s="168"/>
      <c r="C4" s="168"/>
      <c r="D4" s="168"/>
      <c r="E4" s="3"/>
      <c r="F4" s="106"/>
      <c r="H4" s="106"/>
      <c r="I4" s="3"/>
    </row>
    <row r="5" spans="1:11" x14ac:dyDescent="0.3">
      <c r="E5" s="4"/>
    </row>
    <row r="6" spans="1:11" ht="15" customHeight="1" x14ac:dyDescent="0.3">
      <c r="A6" s="171" t="s">
        <v>102</v>
      </c>
      <c r="B6" s="172"/>
      <c r="C6" s="172"/>
      <c r="D6" s="172"/>
      <c r="E6" s="172"/>
      <c r="F6" s="172"/>
      <c r="G6" s="173"/>
      <c r="H6" s="161" t="s">
        <v>103</v>
      </c>
      <c r="I6" s="161" t="s">
        <v>26</v>
      </c>
    </row>
    <row r="7" spans="1:11" ht="30" customHeight="1" x14ac:dyDescent="0.25">
      <c r="A7" s="37"/>
      <c r="B7" s="166" t="s">
        <v>20</v>
      </c>
      <c r="C7" s="167"/>
      <c r="D7" s="164" t="s">
        <v>104</v>
      </c>
      <c r="E7" s="169" t="s">
        <v>22</v>
      </c>
      <c r="F7" s="169" t="s">
        <v>105</v>
      </c>
      <c r="G7" s="161" t="s">
        <v>106</v>
      </c>
      <c r="H7" s="162"/>
      <c r="I7" s="162"/>
    </row>
    <row r="8" spans="1:11" ht="30" x14ac:dyDescent="0.25">
      <c r="A8" s="21" t="s">
        <v>107</v>
      </c>
      <c r="B8" s="36" t="s">
        <v>108</v>
      </c>
      <c r="C8" s="36" t="s">
        <v>109</v>
      </c>
      <c r="D8" s="165"/>
      <c r="E8" s="170"/>
      <c r="F8" s="170"/>
      <c r="G8" s="163"/>
      <c r="H8" s="163"/>
      <c r="I8" s="163"/>
    </row>
    <row r="9" spans="1:11" s="9" customFormat="1" ht="30" x14ac:dyDescent="0.25">
      <c r="A9" s="22" t="s">
        <v>153</v>
      </c>
      <c r="B9" s="59">
        <v>1379310</v>
      </c>
      <c r="C9" s="59">
        <v>12875173</v>
      </c>
      <c r="D9" s="60">
        <v>-35700</v>
      </c>
      <c r="E9" s="59">
        <f>'форма 1'!E30</f>
        <v>14514921</v>
      </c>
      <c r="F9" s="60">
        <f>'форма 1'!E31</f>
        <v>-11652505</v>
      </c>
      <c r="G9" s="60">
        <f t="shared" ref="G9:G16" si="0">SUM(B9:F9)</f>
        <v>17081199</v>
      </c>
      <c r="H9" s="60">
        <v>2363010</v>
      </c>
      <c r="I9" s="60">
        <f>G9+H9</f>
        <v>19444209</v>
      </c>
    </row>
    <row r="10" spans="1:11" s="9" customFormat="1" x14ac:dyDescent="0.25">
      <c r="A10" s="23" t="s">
        <v>110</v>
      </c>
      <c r="B10" s="61"/>
      <c r="C10" s="59"/>
      <c r="D10" s="62"/>
      <c r="E10" s="59"/>
      <c r="F10" s="60"/>
      <c r="G10" s="60">
        <f t="shared" si="0"/>
        <v>0</v>
      </c>
      <c r="H10" s="60"/>
      <c r="I10" s="60">
        <f t="shared" ref="I10:I16" si="1">G10+H10</f>
        <v>0</v>
      </c>
    </row>
    <row r="11" spans="1:11" s="24" customFormat="1" x14ac:dyDescent="0.25">
      <c r="A11" s="23" t="s">
        <v>147</v>
      </c>
      <c r="B11" s="63" t="s">
        <v>111</v>
      </c>
      <c r="C11" s="63" t="s">
        <v>111</v>
      </c>
      <c r="D11" s="64"/>
      <c r="E11" s="63"/>
      <c r="F11" s="65">
        <f>'форма 2'!D40</f>
        <v>940024</v>
      </c>
      <c r="G11" s="60">
        <f t="shared" si="0"/>
        <v>940024</v>
      </c>
      <c r="H11" s="65">
        <f>'форма 2'!D41</f>
        <v>224808</v>
      </c>
      <c r="I11" s="60">
        <f t="shared" si="1"/>
        <v>1164832</v>
      </c>
      <c r="K11" s="105"/>
    </row>
    <row r="12" spans="1:11" s="24" customFormat="1" x14ac:dyDescent="0.25">
      <c r="A12" s="23" t="s">
        <v>112</v>
      </c>
      <c r="B12" s="63"/>
      <c r="C12" s="63"/>
      <c r="D12" s="63"/>
      <c r="E12" s="63"/>
      <c r="F12" s="65"/>
      <c r="G12" s="60"/>
      <c r="H12" s="65"/>
      <c r="I12" s="60"/>
      <c r="K12" s="105"/>
    </row>
    <row r="13" spans="1:11" s="24" customFormat="1" x14ac:dyDescent="0.25">
      <c r="A13" s="23" t="s">
        <v>113</v>
      </c>
      <c r="B13" s="63"/>
      <c r="C13" s="63"/>
      <c r="D13" s="63"/>
      <c r="E13" s="143">
        <v>-727537</v>
      </c>
      <c r="F13" s="65">
        <f>-E13</f>
        <v>727537</v>
      </c>
      <c r="G13" s="60">
        <f t="shared" si="0"/>
        <v>0</v>
      </c>
      <c r="H13" s="65"/>
      <c r="I13" s="60">
        <f t="shared" si="1"/>
        <v>0</v>
      </c>
    </row>
    <row r="14" spans="1:11" s="24" customFormat="1" ht="15.75" customHeight="1" x14ac:dyDescent="0.25">
      <c r="A14" s="23" t="s">
        <v>114</v>
      </c>
      <c r="B14" s="63"/>
      <c r="C14" s="63"/>
      <c r="D14" s="63"/>
      <c r="E14" s="63"/>
      <c r="F14" s="65"/>
      <c r="G14" s="60">
        <f t="shared" si="0"/>
        <v>0</v>
      </c>
      <c r="H14" s="65"/>
      <c r="I14" s="60">
        <f t="shared" si="1"/>
        <v>0</v>
      </c>
    </row>
    <row r="15" spans="1:11" s="24" customFormat="1" ht="27" x14ac:dyDescent="0.25">
      <c r="A15" s="23" t="s">
        <v>115</v>
      </c>
      <c r="B15" s="63"/>
      <c r="C15" s="63"/>
      <c r="D15" s="63"/>
      <c r="E15" s="144">
        <v>13772</v>
      </c>
      <c r="F15" s="65">
        <v>572</v>
      </c>
      <c r="G15" s="60">
        <f t="shared" si="0"/>
        <v>14344</v>
      </c>
      <c r="H15" s="65">
        <v>-156</v>
      </c>
      <c r="I15" s="60">
        <f>G15+H15</f>
        <v>14188</v>
      </c>
    </row>
    <row r="16" spans="1:11" s="24" customFormat="1" x14ac:dyDescent="0.25">
      <c r="A16" s="23" t="s">
        <v>116</v>
      </c>
      <c r="B16" s="63"/>
      <c r="C16" s="63"/>
      <c r="D16" s="63"/>
      <c r="E16" s="144"/>
      <c r="F16" s="65"/>
      <c r="G16" s="60">
        <f t="shared" si="0"/>
        <v>0</v>
      </c>
      <c r="H16" s="65"/>
      <c r="I16" s="60">
        <f t="shared" si="1"/>
        <v>0</v>
      </c>
    </row>
    <row r="17" spans="1:13" s="9" customFormat="1" ht="30" x14ac:dyDescent="0.25">
      <c r="A17" s="22" t="s">
        <v>154</v>
      </c>
      <c r="B17" s="59">
        <f t="shared" ref="B17:D17" si="2">SUM(B9:B15)</f>
        <v>1379310</v>
      </c>
      <c r="C17" s="59">
        <f t="shared" si="2"/>
        <v>12875173</v>
      </c>
      <c r="D17" s="59">
        <f t="shared" si="2"/>
        <v>-35700</v>
      </c>
      <c r="E17" s="59">
        <f>SUM(E9:E15)</f>
        <v>13801156</v>
      </c>
      <c r="F17" s="60">
        <f>SUM(F9:F16)</f>
        <v>-9984372</v>
      </c>
      <c r="G17" s="60">
        <f>SUM(G9:G16)</f>
        <v>18035567</v>
      </c>
      <c r="H17" s="60">
        <f>SUM(H9:H15)</f>
        <v>2587662</v>
      </c>
      <c r="I17" s="60">
        <f>SUM(I9:I16)</f>
        <v>20623229</v>
      </c>
    </row>
    <row r="18" spans="1:13" ht="13.5" x14ac:dyDescent="0.25">
      <c r="B18" s="20"/>
      <c r="C18" s="20"/>
      <c r="D18" s="20"/>
      <c r="E18" s="20"/>
      <c r="F18" s="20"/>
      <c r="G18" s="20"/>
      <c r="H18" s="20"/>
      <c r="I18" s="20"/>
      <c r="M18" s="7"/>
    </row>
    <row r="19" spans="1:13" ht="13.5" x14ac:dyDescent="0.25">
      <c r="B19" s="20"/>
      <c r="C19" s="20"/>
      <c r="D19" s="20"/>
      <c r="E19" s="20"/>
      <c r="F19" s="20"/>
      <c r="G19" s="20"/>
      <c r="H19" s="20"/>
      <c r="I19" s="20"/>
    </row>
    <row r="20" spans="1:13" ht="13.5" x14ac:dyDescent="0.25">
      <c r="B20" s="20"/>
      <c r="C20" s="20"/>
      <c r="D20" s="20"/>
      <c r="E20" s="20"/>
      <c r="F20" s="20"/>
      <c r="G20" s="20"/>
      <c r="H20" s="20"/>
      <c r="I20" s="20"/>
    </row>
    <row r="21" spans="1:13" x14ac:dyDescent="0.3">
      <c r="A21" s="101" t="s">
        <v>148</v>
      </c>
      <c r="B21" s="150"/>
      <c r="C21" s="150"/>
      <c r="E21" s="3" t="s">
        <v>155</v>
      </c>
    </row>
    <row r="22" spans="1:13" x14ac:dyDescent="0.3">
      <c r="A22" s="101"/>
      <c r="B22" s="71"/>
      <c r="C22" s="77"/>
      <c r="F22" s="3"/>
    </row>
    <row r="23" spans="1:13" x14ac:dyDescent="0.3">
      <c r="A23" s="101" t="s">
        <v>42</v>
      </c>
      <c r="B23" s="150"/>
      <c r="C23" s="150"/>
      <c r="E23" s="3" t="str">
        <f>'форма 1'!D61</f>
        <v>Туякова А.Б.</v>
      </c>
      <c r="F23" s="3"/>
    </row>
    <row r="24" spans="1:13" x14ac:dyDescent="0.3">
      <c r="A24" s="71"/>
      <c r="B24" s="71"/>
      <c r="C24" s="71"/>
      <c r="F24" s="3"/>
    </row>
    <row r="25" spans="1:13" x14ac:dyDescent="0.3">
      <c r="A25" s="77" t="s">
        <v>43</v>
      </c>
      <c r="B25" s="71"/>
      <c r="C25" s="100"/>
      <c r="F25" s="7"/>
    </row>
    <row r="26" spans="1:13" x14ac:dyDescent="0.3">
      <c r="A26" s="149">
        <v>44694</v>
      </c>
      <c r="B26" s="71"/>
      <c r="C26" s="71"/>
      <c r="H26" s="40"/>
    </row>
    <row r="27" spans="1:13" x14ac:dyDescent="0.3">
      <c r="A27" s="3"/>
      <c r="F27" s="7"/>
      <c r="H27" s="40"/>
    </row>
    <row r="28" spans="1:13" x14ac:dyDescent="0.3">
      <c r="A28" s="3"/>
      <c r="H28" s="40"/>
    </row>
    <row r="29" spans="1:13" x14ac:dyDescent="0.3">
      <c r="A29" s="3"/>
      <c r="C29" s="4"/>
      <c r="E29" s="4"/>
      <c r="H29" s="40"/>
    </row>
    <row r="30" spans="1:13" x14ac:dyDescent="0.3">
      <c r="A30" s="3"/>
      <c r="C30" s="66"/>
      <c r="D30" s="66"/>
      <c r="E30" s="66"/>
      <c r="F30" s="66"/>
      <c r="G30" s="66"/>
      <c r="H30" s="66"/>
      <c r="I30" s="66"/>
    </row>
    <row r="31" spans="1:13" x14ac:dyDescent="0.3">
      <c r="A31" s="3"/>
      <c r="H31" s="40"/>
    </row>
    <row r="32" spans="1:13" x14ac:dyDescent="0.3">
      <c r="A32" s="3"/>
      <c r="H32" s="40"/>
    </row>
    <row r="33" spans="1:9" x14ac:dyDescent="0.3">
      <c r="A33" s="3"/>
      <c r="H33" s="40"/>
    </row>
    <row r="34" spans="1:9" x14ac:dyDescent="0.3">
      <c r="H34" s="40"/>
    </row>
    <row r="35" spans="1:9" ht="13.5" x14ac:dyDescent="0.25">
      <c r="C35" s="42"/>
      <c r="D35" s="4"/>
      <c r="E35" s="4"/>
      <c r="F35" s="7"/>
      <c r="G35" s="7"/>
      <c r="H35" s="7"/>
      <c r="I35" s="7"/>
    </row>
    <row r="36" spans="1:9" ht="13.5" x14ac:dyDescent="0.25">
      <c r="C36" s="4"/>
      <c r="D36" s="4"/>
      <c r="E36" s="4"/>
      <c r="F36" s="20"/>
      <c r="G36" s="20"/>
      <c r="H36" s="20"/>
      <c r="I36" s="20"/>
    </row>
    <row r="37" spans="1:9" x14ac:dyDescent="0.3">
      <c r="C37" s="42"/>
    </row>
    <row r="38" spans="1:9" x14ac:dyDescent="0.3">
      <c r="F38" s="7"/>
    </row>
    <row r="39" spans="1:9" x14ac:dyDescent="0.3">
      <c r="F39" s="7"/>
    </row>
    <row r="40" spans="1:9" x14ac:dyDescent="0.3">
      <c r="F40" s="7"/>
    </row>
    <row r="41" spans="1:9" x14ac:dyDescent="0.3">
      <c r="F41" s="35"/>
    </row>
    <row r="42" spans="1:9" x14ac:dyDescent="0.3">
      <c r="F42" s="7"/>
    </row>
  </sheetData>
  <mergeCells count="11">
    <mergeCell ref="A3:D4"/>
    <mergeCell ref="B23:C23"/>
    <mergeCell ref="H6:H8"/>
    <mergeCell ref="E7:E8"/>
    <mergeCell ref="F7:F8"/>
    <mergeCell ref="A6:G6"/>
    <mergeCell ref="I6:I8"/>
    <mergeCell ref="G7:G8"/>
    <mergeCell ref="D7:D8"/>
    <mergeCell ref="B7:C7"/>
    <mergeCell ref="B21:C21"/>
  </mergeCells>
  <pageMargins left="0.82677165354330717" right="0.19685039370078741" top="0.94488188976377963" bottom="0.7480314960629921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="80" zoomScaleNormal="80" workbookViewId="0">
      <selection activeCell="J8" sqref="J8"/>
    </sheetView>
  </sheetViews>
  <sheetFormatPr defaultRowHeight="15" x14ac:dyDescent="0.25"/>
  <cols>
    <col min="3" max="3" width="50.28515625" customWidth="1"/>
    <col min="4" max="4" width="21" customWidth="1"/>
    <col min="5" max="5" width="20.7109375" customWidth="1"/>
    <col min="7" max="7" width="11.140625" bestFit="1" customWidth="1"/>
  </cols>
  <sheetData>
    <row r="1" spans="2:7" x14ac:dyDescent="0.25">
      <c r="B1" t="s">
        <v>136</v>
      </c>
    </row>
    <row r="3" spans="2:7" ht="28.5" x14ac:dyDescent="0.25">
      <c r="B3" s="45" t="s">
        <v>117</v>
      </c>
      <c r="C3" s="45" t="s">
        <v>118</v>
      </c>
      <c r="D3" s="69" t="str">
        <f>'форма 1'!D6</f>
        <v>31 марта 2022 г. (неаудировано)</v>
      </c>
      <c r="E3" s="45" t="s">
        <v>137</v>
      </c>
    </row>
    <row r="4" spans="2:7" x14ac:dyDescent="0.25">
      <c r="B4" s="48">
        <v>1</v>
      </c>
      <c r="C4" s="49" t="s">
        <v>119</v>
      </c>
      <c r="D4" s="56">
        <f>'форма 1'!D25</f>
        <v>87009325</v>
      </c>
      <c r="E4" s="56">
        <f>'форма 1'!E25</f>
        <v>89422839</v>
      </c>
      <c r="F4" s="44"/>
    </row>
    <row r="5" spans="2:7" ht="30" x14ac:dyDescent="0.25">
      <c r="B5" s="48">
        <v>2</v>
      </c>
      <c r="C5" s="49" t="s">
        <v>120</v>
      </c>
      <c r="D5" s="56">
        <f>'форма 1'!D12</f>
        <v>150506</v>
      </c>
      <c r="E5" s="56">
        <f>'форма 1'!E12</f>
        <v>150882</v>
      </c>
      <c r="F5" s="44"/>
    </row>
    <row r="6" spans="2:7" ht="30" x14ac:dyDescent="0.25">
      <c r="B6" s="48">
        <v>3</v>
      </c>
      <c r="C6" s="49" t="s">
        <v>121</v>
      </c>
      <c r="D6" s="56">
        <f>'форма 1'!D51</f>
        <v>66386096</v>
      </c>
      <c r="E6" s="56">
        <f>'форма 1'!E51</f>
        <v>69978630</v>
      </c>
      <c r="F6" s="44"/>
    </row>
    <row r="7" spans="2:7" x14ac:dyDescent="0.25">
      <c r="B7" s="48">
        <v>4</v>
      </c>
      <c r="C7" s="49" t="s">
        <v>122</v>
      </c>
      <c r="D7" s="56">
        <v>14978571</v>
      </c>
      <c r="E7" s="56">
        <v>14978571</v>
      </c>
      <c r="F7" s="44"/>
    </row>
    <row r="8" spans="2:7" ht="30" x14ac:dyDescent="0.25">
      <c r="B8" s="48">
        <v>5</v>
      </c>
      <c r="C8" s="50" t="s">
        <v>123</v>
      </c>
      <c r="D8" s="56">
        <v>12875173</v>
      </c>
      <c r="E8" s="56">
        <v>12875173</v>
      </c>
      <c r="F8" s="44"/>
    </row>
    <row r="9" spans="2:7" ht="30" x14ac:dyDescent="0.25">
      <c r="B9" s="48">
        <v>6</v>
      </c>
      <c r="C9" s="49" t="s">
        <v>124</v>
      </c>
      <c r="D9" s="57">
        <f>D4-D5-D6-D8</f>
        <v>7597550</v>
      </c>
      <c r="E9" s="57">
        <f>E4-E5-E6-E8</f>
        <v>6418154</v>
      </c>
      <c r="F9" s="44"/>
    </row>
    <row r="10" spans="2:7" ht="25.5" customHeight="1" x14ac:dyDescent="0.25">
      <c r="B10" s="175" t="s">
        <v>125</v>
      </c>
      <c r="C10" s="175"/>
      <c r="D10" s="58">
        <f>D9/D7*1000</f>
        <v>507.22795919584053</v>
      </c>
      <c r="E10" s="58">
        <f>E9/E7*1000</f>
        <v>428.48907282276792</v>
      </c>
      <c r="F10" s="51"/>
      <c r="G10" s="44"/>
    </row>
    <row r="12" spans="2:7" x14ac:dyDescent="0.25">
      <c r="B12" t="s">
        <v>138</v>
      </c>
    </row>
    <row r="14" spans="2:7" ht="28.5" x14ac:dyDescent="0.25">
      <c r="B14" s="45" t="s">
        <v>117</v>
      </c>
      <c r="C14" s="45" t="s">
        <v>118</v>
      </c>
      <c r="D14" s="45" t="str">
        <f>D3</f>
        <v>31 марта 2022 г. (неаудировано)</v>
      </c>
      <c r="E14" s="45" t="s">
        <v>134</v>
      </c>
    </row>
    <row r="15" spans="2:7" ht="30" x14ac:dyDescent="0.25">
      <c r="B15" s="48">
        <v>1</v>
      </c>
      <c r="C15" s="52" t="s">
        <v>126</v>
      </c>
      <c r="D15" s="47">
        <f>D8</f>
        <v>12875173</v>
      </c>
      <c r="E15" s="47">
        <f>E8</f>
        <v>12875173</v>
      </c>
    </row>
    <row r="16" spans="2:7" x14ac:dyDescent="0.25">
      <c r="B16" s="48">
        <v>2</v>
      </c>
      <c r="C16" s="46" t="s">
        <v>127</v>
      </c>
      <c r="D16" s="46"/>
      <c r="E16" s="47"/>
    </row>
    <row r="17" spans="2:5" x14ac:dyDescent="0.25">
      <c r="B17" s="48">
        <v>3</v>
      </c>
      <c r="C17" s="46" t="s">
        <v>128</v>
      </c>
      <c r="D17" s="47"/>
      <c r="E17" s="104"/>
    </row>
    <row r="18" spans="2:5" x14ac:dyDescent="0.25">
      <c r="B18" s="48">
        <v>4</v>
      </c>
      <c r="C18" s="46" t="s">
        <v>129</v>
      </c>
      <c r="D18" s="55"/>
      <c r="E18" s="53"/>
    </row>
    <row r="19" spans="2:5" x14ac:dyDescent="0.25">
      <c r="B19" s="48">
        <v>5</v>
      </c>
      <c r="C19" s="46" t="s">
        <v>130</v>
      </c>
      <c r="D19" s="47">
        <v>1448457</v>
      </c>
      <c r="E19" s="47">
        <v>1448457</v>
      </c>
    </row>
    <row r="20" spans="2:5" ht="30" x14ac:dyDescent="0.25">
      <c r="B20" s="48">
        <v>6</v>
      </c>
      <c r="C20" s="46" t="s">
        <v>131</v>
      </c>
      <c r="D20" s="47">
        <f>'форма 1'!D38</f>
        <v>5465121</v>
      </c>
      <c r="E20" s="47">
        <f>'форма 1'!E38</f>
        <v>5865121</v>
      </c>
    </row>
    <row r="21" spans="2:5" ht="35.25" customHeight="1" x14ac:dyDescent="0.25">
      <c r="B21" s="174" t="s">
        <v>132</v>
      </c>
      <c r="C21" s="174"/>
      <c r="D21" s="54">
        <f>(D15+D18+D20)/D19*1000</f>
        <v>12661.95268482254</v>
      </c>
      <c r="E21" s="54">
        <f>(E15+E18+E20)/E19*1000</f>
        <v>12938.108621795471</v>
      </c>
    </row>
  </sheetData>
  <mergeCells count="2">
    <mergeCell ref="B21:C21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Аржикеева Гульмира Серикпаев</cp:lastModifiedBy>
  <cp:revision/>
  <dcterms:created xsi:type="dcterms:W3CDTF">2015-08-20T10:00:21Z</dcterms:created>
  <dcterms:modified xsi:type="dcterms:W3CDTF">2022-05-13T06:51:38Z</dcterms:modified>
  <cp:category/>
  <cp:contentStatus/>
</cp:coreProperties>
</file>