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форма1" sheetId="10" r:id="rId1"/>
    <sheet name="форма2" sheetId="9" r:id="rId2"/>
    <sheet name="форма3" sheetId="11" r:id="rId3"/>
    <sheet name="форма4" sheetId="8" r:id="rId4"/>
  </sheets>
  <externalReferences>
    <externalReference r:id="rId5"/>
    <externalReference r:id="rId6"/>
  </externalReferences>
  <definedNames>
    <definedName name="depozitUSD">'[1]Р_счета, аккредитивы'!$AD$136</definedName>
  </definedNames>
  <calcPr calcId="145621"/>
</workbook>
</file>

<file path=xl/calcChain.xml><?xml version="1.0" encoding="utf-8"?>
<calcChain xmlns="http://schemas.openxmlformats.org/spreadsheetml/2006/main">
  <c r="J13" i="8" l="1"/>
  <c r="H13" i="8"/>
  <c r="G21" i="8"/>
  <c r="J25" i="8"/>
  <c r="H25" i="8"/>
  <c r="G27" i="8"/>
  <c r="F27" i="8"/>
  <c r="H27" i="8"/>
  <c r="H21" i="8"/>
  <c r="J27" i="8" s="1"/>
  <c r="D21" i="8"/>
  <c r="C21" i="8"/>
  <c r="H18" i="8"/>
  <c r="G18" i="8"/>
  <c r="C18" i="8"/>
  <c r="F18" i="8"/>
  <c r="J8" i="8"/>
  <c r="H8" i="8"/>
  <c r="G37" i="11"/>
  <c r="E25" i="11"/>
  <c r="G25" i="11"/>
  <c r="G14" i="11"/>
  <c r="E14" i="11"/>
  <c r="C13" i="9"/>
  <c r="C14" i="9"/>
  <c r="C6" i="10"/>
  <c r="J21" i="8" l="1"/>
  <c r="B28" i="11"/>
  <c r="B30" i="11" s="1"/>
  <c r="E30" i="11"/>
  <c r="G30" i="11"/>
  <c r="G23" i="11"/>
  <c r="F37" i="11"/>
  <c r="G35" i="11"/>
  <c r="E35" i="11"/>
  <c r="B33" i="11"/>
  <c r="B22" i="11"/>
  <c r="B21" i="11"/>
  <c r="B20" i="11"/>
  <c r="B18" i="11"/>
  <c r="B17" i="11"/>
  <c r="B16" i="11"/>
  <c r="B15" i="11"/>
  <c r="B13" i="11"/>
  <c r="B36" i="11" s="1"/>
  <c r="B12" i="11"/>
  <c r="B11" i="11"/>
  <c r="B9" i="11"/>
  <c r="B8" i="11"/>
  <c r="B7" i="11"/>
  <c r="B5" i="11"/>
  <c r="D27" i="8"/>
  <c r="C27" i="8"/>
  <c r="C12" i="10"/>
  <c r="E12" i="10"/>
  <c r="D18" i="8"/>
  <c r="H10" i="8"/>
  <c r="J10" i="8" s="1"/>
  <c r="H7" i="8"/>
  <c r="J7" i="8" s="1"/>
  <c r="D8" i="9"/>
  <c r="D13" i="9" s="1"/>
  <c r="D16" i="9" s="1"/>
  <c r="C8" i="9"/>
  <c r="C16" i="9" s="1"/>
  <c r="D39" i="10"/>
  <c r="D40" i="10" s="1"/>
  <c r="C38" i="10"/>
  <c r="E38" i="10"/>
  <c r="E33" i="10"/>
  <c r="E28" i="10"/>
  <c r="C28" i="10"/>
  <c r="D21" i="10"/>
  <c r="E20" i="10"/>
  <c r="C33" i="10"/>
  <c r="C20" i="10"/>
  <c r="H20" i="8"/>
  <c r="J20" i="8" s="1"/>
  <c r="E39" i="10" l="1"/>
  <c r="E40" i="10"/>
  <c r="C40" i="10"/>
  <c r="E21" i="10"/>
  <c r="C21" i="10"/>
  <c r="C39" i="10"/>
  <c r="G5" i="11"/>
  <c r="G39" i="11" s="1"/>
  <c r="D18" i="9"/>
  <c r="D25" i="9" s="1"/>
  <c r="D24" i="9" s="1"/>
  <c r="E5" i="11"/>
  <c r="C18" i="9"/>
  <c r="B34" i="11"/>
  <c r="B14" i="11"/>
  <c r="B23" i="11" s="1"/>
  <c r="B25" i="11" s="1"/>
  <c r="E23" i="11"/>
  <c r="D22" i="9"/>
  <c r="D21" i="9" s="1"/>
  <c r="D20" i="9" l="1"/>
  <c r="G9" i="8" s="1"/>
  <c r="C43" i="10"/>
  <c r="E37" i="11"/>
  <c r="E39" i="11" s="1"/>
  <c r="E40" i="11" s="1"/>
  <c r="E43" i="10"/>
  <c r="H9" i="8"/>
  <c r="J9" i="8" s="1"/>
  <c r="G11" i="8"/>
  <c r="C22" i="9"/>
  <c r="C20" i="9"/>
  <c r="B37" i="11"/>
  <c r="B39" i="11" s="1"/>
  <c r="D26" i="9"/>
  <c r="D23" i="9"/>
  <c r="G22" i="8" l="1"/>
  <c r="C26" i="9"/>
  <c r="C23" i="9"/>
  <c r="H11" i="8"/>
  <c r="J11" i="8" s="1"/>
  <c r="J18" i="8"/>
  <c r="C25" i="9"/>
  <c r="C21" i="9"/>
  <c r="C24" i="9" s="1"/>
  <c r="H22" i="8" l="1"/>
  <c r="J22" i="8" s="1"/>
  <c r="G24" i="8"/>
  <c r="K27" i="8" l="1"/>
  <c r="H24" i="8"/>
  <c r="J24" i="8" s="1"/>
</calcChain>
</file>

<file path=xl/comments1.xml><?xml version="1.0" encoding="utf-8"?>
<comments xmlns="http://schemas.openxmlformats.org/spreadsheetml/2006/main">
  <authors>
    <author>Zaure Orymbekova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Итого за отчетный период</t>
        </r>
      </text>
    </comment>
  </commentList>
</comments>
</file>

<file path=xl/sharedStrings.xml><?xml version="1.0" encoding="utf-8"?>
<sst xmlns="http://schemas.openxmlformats.org/spreadsheetml/2006/main" count="198" uniqueCount="165">
  <si>
    <t>Итого за отчетный период</t>
  </si>
  <si>
    <t xml:space="preserve"> </t>
  </si>
  <si>
    <t>Расходы по реализации</t>
  </si>
  <si>
    <t>11</t>
  </si>
  <si>
    <t>АКТИВЫ</t>
  </si>
  <si>
    <t>13</t>
  </si>
  <si>
    <t>12</t>
  </si>
  <si>
    <t>АО "Жайремский горно-обогатительный комбинат"</t>
  </si>
  <si>
    <t>в тысячах казахстанских тенге</t>
  </si>
  <si>
    <t>Прим.</t>
  </si>
  <si>
    <t>Долгосрочные активы</t>
  </si>
  <si>
    <t>4</t>
  </si>
  <si>
    <t>Актив по отсроченному подоходному налогу</t>
  </si>
  <si>
    <t>Прочие долгосрочные активы</t>
  </si>
  <si>
    <t>5</t>
  </si>
  <si>
    <t>Итого долгосрочные активы</t>
  </si>
  <si>
    <t>Краткосрочные активы</t>
  </si>
  <si>
    <t>Товарно-материальные запасы</t>
  </si>
  <si>
    <t>6</t>
  </si>
  <si>
    <t>Дебиторская задолженность по основной деятельности и прочая дебиторская задолженность</t>
  </si>
  <si>
    <t>7</t>
  </si>
  <si>
    <t>Займы выданные</t>
  </si>
  <si>
    <t>Предоплаты по текущему подоходному налогу</t>
  </si>
  <si>
    <t>Прочие активы</t>
  </si>
  <si>
    <t xml:space="preserve">Денежные средства </t>
  </si>
  <si>
    <t>8</t>
  </si>
  <si>
    <t>Итого краткосрочные активы</t>
  </si>
  <si>
    <t>ИТОГО АКТИВЫ</t>
  </si>
  <si>
    <t>СОБСТВЕННЫЙ КАПИТАЛ</t>
  </si>
  <si>
    <t>Акционерный капитал (установленный законодательно)</t>
  </si>
  <si>
    <t>9</t>
  </si>
  <si>
    <t>Акционерный капитал (корректировка на гиперинфляцию)</t>
  </si>
  <si>
    <t>Прочие резервы</t>
  </si>
  <si>
    <t>Нераспределенная прибыль /(накопленные убытки)</t>
  </si>
  <si>
    <t>ИТОГО СОБСТВЕННЫЙ КАПИТАЛ</t>
  </si>
  <si>
    <t>ОБЯЗАТЕЛЬСТВА</t>
  </si>
  <si>
    <t>Долгосрочные обязательства</t>
  </si>
  <si>
    <t>Долгосрочный банковский займ</t>
  </si>
  <si>
    <t>10</t>
  </si>
  <si>
    <t>Резервы под обязательства по ликвидации и восстановлению горнорудных активов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</si>
  <si>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</si>
  <si>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</si>
  <si>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</si>
  <si>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Кредиторская задолженность по основной деятельности и прочая кредиторская задолженность</t>
  </si>
  <si>
    <t>14</t>
  </si>
  <si>
    <t>Налоги к уплате</t>
  </si>
  <si>
    <t>15</t>
  </si>
  <si>
    <t>Итого краткосрочные обязательства</t>
  </si>
  <si>
    <t>ИТОГО ОБЯЗАТЕЛЬСТВА</t>
  </si>
  <si>
    <t>ИТОГО  СОБСТВЕННЫЙ КАПИТАЛ И ОБЯЗАТЕЛЬСТВА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</si>
  <si>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</si>
  <si>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</si>
  <si>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>Главный бухгалтер Муздыбаев С.Ж. ____________________</t>
  </si>
  <si>
    <t>2018</t>
  </si>
  <si>
    <t>Доходы</t>
  </si>
  <si>
    <t>Себестоимость реализации</t>
  </si>
  <si>
    <t>16</t>
  </si>
  <si>
    <t>Валовый прибыль(убыток)</t>
  </si>
  <si>
    <t>Прочие операционные доходы</t>
  </si>
  <si>
    <t>17</t>
  </si>
  <si>
    <t>18</t>
  </si>
  <si>
    <t>Общие и административные расходы</t>
  </si>
  <si>
    <t>19</t>
  </si>
  <si>
    <t>Прочие операционные расходы</t>
  </si>
  <si>
    <t>Операционная прибыль/( убыток)</t>
  </si>
  <si>
    <t>Финансовые доходы</t>
  </si>
  <si>
    <t>Финансовые расходы</t>
  </si>
  <si>
    <t>Прибыль(убыток) до налогообложения</t>
  </si>
  <si>
    <t>Экономия/(расходы) по подоходному  налогу</t>
  </si>
  <si>
    <t>Прибыль(убыток) за период</t>
  </si>
  <si>
    <t>Прочий совокупный убыток</t>
  </si>
  <si>
    <t>-</t>
  </si>
  <si>
    <t>Итого совокупный прибыль(убыток) за период</t>
  </si>
  <si>
    <t>Прибыль(убыток) за период,причитающийся:</t>
  </si>
  <si>
    <t>Акционерам Компании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</si>
  <si>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</si>
  <si>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</si>
  <si>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 xml:space="preserve">Прибыль(Убыток) за период </t>
  </si>
  <si>
    <t>Прочий совокупный доход</t>
  </si>
  <si>
    <t>Итого совокупный убыток за период</t>
  </si>
  <si>
    <t>Расходы по вознаграждениям долевыми инструментами</t>
  </si>
  <si>
    <t>Выплата дивидендов</t>
  </si>
  <si>
    <t>Эмиссия акций</t>
  </si>
  <si>
    <t>Продажа дочернего предприятия</t>
  </si>
  <si>
    <t>Прочие операции собственниками</t>
  </si>
  <si>
    <t>Эффект дисконтирования займа от материнской компании,за вычетом расхода по подоходному налогу</t>
  </si>
  <si>
    <t>Пересчитанное сальдо на 01.01.2018г.</t>
  </si>
  <si>
    <t>Главный бухгалтер Муздыбаев С.Ж. ___________________</t>
  </si>
  <si>
    <t>Акционерный капитал(установленный)</t>
  </si>
  <si>
    <t>Акционерный капитал(корректировка на гиперинфляцию)</t>
  </si>
  <si>
    <t>Дополнительно</t>
  </si>
  <si>
    <t xml:space="preserve">оплаченный </t>
  </si>
  <si>
    <t>капитал</t>
  </si>
  <si>
    <t>резервы</t>
  </si>
  <si>
    <t>Нераспределен-</t>
  </si>
  <si>
    <t>ная прибыль</t>
  </si>
  <si>
    <t>итого</t>
  </si>
  <si>
    <t xml:space="preserve">Неконтролирующая </t>
  </si>
  <si>
    <t>доля</t>
  </si>
  <si>
    <t>Итого</t>
  </si>
  <si>
    <t>Авансы выданные на долгосрочные активы</t>
  </si>
  <si>
    <t>1353.91</t>
  </si>
  <si>
    <t>2019</t>
  </si>
  <si>
    <t>Остаток на 01.01.2018 года</t>
  </si>
  <si>
    <t>Остаток на  01.01.2019 г.</t>
  </si>
  <si>
    <t>Пересчитанное сальдо на 01.01.2019г.</t>
  </si>
  <si>
    <t>В тысячах казахстанских тенге</t>
  </si>
  <si>
    <t>2012 г.</t>
  </si>
  <si>
    <t>прим.</t>
  </si>
  <si>
    <t>Движение денежных средств по операционной деятельности</t>
  </si>
  <si>
    <t>Износ и обесценение основных средств и нематериальных активов</t>
  </si>
  <si>
    <t>Процентные расходы</t>
  </si>
  <si>
    <t>Доход от выбытия основных средств,нетто</t>
  </si>
  <si>
    <t>Движение денежных средств по операционной деятельности до изменений оборотного капитала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</si>
  <si>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</si>
  <si>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</si>
  <si>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</si>
  <si>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</si>
  <si>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Изменение задолженности по вознаграждениям работникам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</si>
  <si>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</si>
  <si>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</si>
  <si>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</si>
  <si>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</si>
  <si>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>Приобретение основных средств</t>
  </si>
  <si>
    <t xml:space="preserve">Депозиты размещенные </t>
  </si>
  <si>
    <t>Прочие выплаты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</si>
  <si>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</si>
  <si>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</si>
  <si>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</si>
  <si>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</si>
  <si>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</si>
  <si>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</si>
  <si>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Чистое увеличение (уменьшение) денежных средств и денежных эквивалентов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</si>
  <si>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</si>
  <si>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</si>
  <si>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Главный бухгалтер Муздыбаев С.Ж. _______________</t>
  </si>
  <si>
    <t>Изменение в резервах</t>
  </si>
  <si>
    <t>Налог на прибыль уплаченный</t>
  </si>
  <si>
    <t>корректировки:</t>
  </si>
  <si>
    <t>Процентные доходы по банковским депозитам и займам,выданным работникам</t>
  </si>
  <si>
    <t>Убыток от курсовой разницы</t>
  </si>
  <si>
    <t>Изменение прочих активов</t>
  </si>
  <si>
    <t>Нереализованные курсовые разницы</t>
  </si>
  <si>
    <t>Разведочные и оценочные активы</t>
  </si>
  <si>
    <t>Основные средства и НМА</t>
  </si>
  <si>
    <t>Изменение прочих краткосрочных обязательств</t>
  </si>
  <si>
    <t>Актив по разработке месторождении</t>
  </si>
  <si>
    <t>дополнительно оплаченный капитал</t>
  </si>
  <si>
    <t>долгосрочные резервы</t>
  </si>
  <si>
    <t>1386.42</t>
  </si>
  <si>
    <t>Председатель Правления Бартош С.А.           ___________________________</t>
  </si>
  <si>
    <t>За период,закончившийся                             30 сентября</t>
  </si>
  <si>
    <t>Председателя Правления Бартош С.А. _________________________</t>
  </si>
  <si>
    <t>2082.00</t>
  </si>
  <si>
    <t>597.55</t>
  </si>
  <si>
    <t>Промежуточный сокращенный отчет о движении денежных средств(неаудированный)за девятимесячный период 2019г.</t>
  </si>
  <si>
    <t>Промежуточный сокращенный отчет об изменении в капитале (неаудированный) за девятимесячный период 2019г.</t>
  </si>
  <si>
    <t>Остаток на  30.09. 2018 г.</t>
  </si>
  <si>
    <t>Остаток на 30.09.2019 г.</t>
  </si>
  <si>
    <t>Председателя Правления Бартош С.А. __________________________</t>
  </si>
  <si>
    <t>Председателя Правления Бартош С.А. _______________________</t>
  </si>
  <si>
    <t>Промежуточный сокращенный отчет о прибылях и убытках и прочем совокупном доходе за девятимесячный период 2019г.(неаудированный)</t>
  </si>
  <si>
    <t>Промежуточный отчет о финансовом положении за девятимесячный период 2019г.(неаудированный)</t>
  </si>
  <si>
    <t>7707.57</t>
  </si>
  <si>
    <t>8429.03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</si>
</sst>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_ ;\-#,##0\ "/>
    <numFmt numFmtId="166" formatCode="#,##0.000"/>
  </numFmts>
  <fonts count="4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i/>
      <sz val="14"/>
      <name val="Arial"/>
      <family val="2"/>
      <charset val="204"/>
    </font>
    <font>
      <b/>
      <i/>
      <sz val="14"/>
      <name val="Arial Cyr"/>
      <charset val="204"/>
    </font>
    <font>
      <i/>
      <sz val="14"/>
      <name val="Arial Cyr"/>
      <family val="2"/>
      <charset val="204"/>
    </font>
    <font>
      <sz val="10"/>
      <name val="Arial Cyr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Arial"/>
      <family val="2"/>
      <charset val="204"/>
    </font>
    <font>
      <sz val="14"/>
      <name val="Times New Roman CYR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i/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 Cyr"/>
      <charset val="204"/>
    </font>
    <font>
      <i/>
      <sz val="10"/>
      <name val="Times New Roman CYR"/>
      <family val="1"/>
      <charset val="204"/>
    </font>
    <font>
      <i/>
      <sz val="10"/>
      <name val="Times New Roman Cyr"/>
      <charset val="204"/>
    </font>
    <font>
      <b/>
      <i/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3" fillId="0" borderId="0" applyFont="0" applyFill="0" applyBorder="0" applyAlignment="0" applyProtection="0"/>
  </cellStyleXfs>
  <cellXfs count="368">
    <xf numFmtId="0" fontId="0" fillId="0" borderId="0" xfId="0" applyAlignment="1">
      <alignment vertical="top"/>
    </xf>
    <xf numFmtId="0" fontId="5" fillId="0" borderId="0" xfId="0" applyFont="1" applyFill="1"/>
    <xf numFmtId="0" fontId="6" fillId="0" borderId="0" xfId="0" applyFont="1" applyFill="1"/>
    <xf numFmtId="0" fontId="0" fillId="0" borderId="31" xfId="0" applyFont="1" applyFill="1" applyBorder="1" applyAlignment="1">
      <alignment horizontal="left" wrapText="1"/>
    </xf>
    <xf numFmtId="2" fontId="9" fillId="0" borderId="0" xfId="0" applyNumberFormat="1" applyFont="1" applyFill="1" applyBorder="1"/>
    <xf numFmtId="0" fontId="0" fillId="0" borderId="33" xfId="0" applyFont="1" applyFill="1" applyBorder="1" applyAlignment="1">
      <alignment horizontal="left" wrapText="1"/>
    </xf>
    <xf numFmtId="2" fontId="9" fillId="0" borderId="34" xfId="0" applyNumberFormat="1" applyFont="1" applyFill="1" applyBorder="1"/>
    <xf numFmtId="0" fontId="10" fillId="0" borderId="0" xfId="0" applyFont="1" applyFill="1"/>
    <xf numFmtId="164" fontId="10" fillId="0" borderId="0" xfId="0" applyNumberFormat="1" applyFont="1" applyFill="1"/>
    <xf numFmtId="0" fontId="11" fillId="2" borderId="0" xfId="0" applyFont="1" applyFill="1"/>
    <xf numFmtId="0" fontId="14" fillId="3" borderId="0" xfId="0" applyFont="1" applyFill="1"/>
    <xf numFmtId="49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8" fillId="2" borderId="0" xfId="0" applyFont="1" applyFill="1"/>
    <xf numFmtId="0" fontId="4" fillId="0" borderId="4" xfId="1" applyFont="1" applyBorder="1" applyAlignment="1"/>
    <xf numFmtId="0" fontId="1" fillId="0" borderId="39" xfId="1" applyFont="1" applyFill="1" applyBorder="1"/>
    <xf numFmtId="0" fontId="1" fillId="0" borderId="42" xfId="1" applyFont="1" applyFill="1" applyBorder="1"/>
    <xf numFmtId="0" fontId="15" fillId="0" borderId="42" xfId="0" applyFont="1" applyFill="1" applyBorder="1" applyAlignment="1"/>
    <xf numFmtId="0" fontId="2" fillId="0" borderId="44" xfId="1" applyFont="1" applyFill="1" applyBorder="1"/>
    <xf numFmtId="0" fontId="1" fillId="0" borderId="46" xfId="1" applyFont="1" applyFill="1" applyBorder="1"/>
    <xf numFmtId="0" fontId="1" fillId="0" borderId="47" xfId="1" applyFont="1" applyFill="1" applyBorder="1"/>
    <xf numFmtId="0" fontId="2" fillId="0" borderId="48" xfId="1" applyFont="1" applyFill="1" applyBorder="1"/>
    <xf numFmtId="0" fontId="2" fillId="0" borderId="10" xfId="1" applyFont="1" applyFill="1" applyBorder="1"/>
    <xf numFmtId="0" fontId="1" fillId="0" borderId="27" xfId="1" applyFont="1" applyFill="1" applyBorder="1"/>
    <xf numFmtId="0" fontId="2" fillId="0" borderId="27" xfId="1" applyFont="1" applyFill="1" applyBorder="1" applyAlignment="1">
      <alignment horizontal="left" wrapText="1"/>
    </xf>
    <xf numFmtId="0" fontId="2" fillId="0" borderId="31" xfId="1" applyFont="1" applyFill="1" applyBorder="1"/>
    <xf numFmtId="0" fontId="2" fillId="0" borderId="41" xfId="1" applyFont="1" applyFill="1" applyBorder="1"/>
    <xf numFmtId="0" fontId="2" fillId="0" borderId="31" xfId="1" applyFont="1" applyFill="1" applyBorder="1" applyAlignment="1">
      <alignment horizontal="left" vertical="top" wrapText="1"/>
    </xf>
    <xf numFmtId="0" fontId="1" fillId="0" borderId="22" xfId="1" applyFont="1" applyFill="1" applyBorder="1"/>
    <xf numFmtId="0" fontId="16" fillId="0" borderId="41" xfId="1" applyFont="1" applyFill="1" applyBorder="1"/>
    <xf numFmtId="0" fontId="1" fillId="0" borderId="49" xfId="1" applyFont="1" applyFill="1" applyBorder="1"/>
    <xf numFmtId="0" fontId="2" fillId="0" borderId="50" xfId="1" applyFont="1" applyFill="1" applyBorder="1"/>
    <xf numFmtId="0" fontId="2" fillId="0" borderId="14" xfId="1" applyFont="1" applyFill="1" applyBorder="1"/>
    <xf numFmtId="0" fontId="2" fillId="0" borderId="27" xfId="1" applyFont="1" applyFill="1" applyBorder="1"/>
    <xf numFmtId="0" fontId="1" fillId="0" borderId="0" xfId="1" applyFont="1" applyFill="1" applyBorder="1"/>
    <xf numFmtId="0" fontId="17" fillId="0" borderId="0" xfId="1" applyFont="1" applyBorder="1"/>
    <xf numFmtId="0" fontId="13" fillId="0" borderId="0" xfId="0" applyFont="1" applyFill="1"/>
    <xf numFmtId="0" fontId="13" fillId="2" borderId="0" xfId="0" applyFont="1" applyFill="1"/>
    <xf numFmtId="0" fontId="2" fillId="0" borderId="0" xfId="1" applyFont="1"/>
    <xf numFmtId="0" fontId="1" fillId="0" borderId="5" xfId="1" applyFont="1" applyFill="1" applyBorder="1"/>
    <xf numFmtId="0" fontId="2" fillId="0" borderId="0" xfId="1" applyFont="1" applyFill="1" applyBorder="1"/>
    <xf numFmtId="0" fontId="1" fillId="0" borderId="51" xfId="1" applyFont="1" applyFill="1" applyBorder="1"/>
    <xf numFmtId="0" fontId="1" fillId="0" borderId="52" xfId="1" applyFont="1" applyFill="1" applyBorder="1"/>
    <xf numFmtId="0" fontId="2" fillId="0" borderId="3" xfId="1" applyFont="1" applyFill="1" applyBorder="1"/>
    <xf numFmtId="0" fontId="2" fillId="0" borderId="53" xfId="1" applyFont="1" applyFill="1" applyBorder="1"/>
    <xf numFmtId="0" fontId="1" fillId="0" borderId="54" xfId="1" applyFont="1" applyFill="1" applyBorder="1"/>
    <xf numFmtId="0" fontId="2" fillId="0" borderId="54" xfId="1" applyFont="1" applyFill="1" applyBorder="1"/>
    <xf numFmtId="0" fontId="2" fillId="0" borderId="1" xfId="1" applyFont="1" applyFill="1" applyBorder="1"/>
    <xf numFmtId="0" fontId="2" fillId="0" borderId="55" xfId="1" applyFont="1" applyFill="1" applyBorder="1"/>
    <xf numFmtId="0" fontId="18" fillId="0" borderId="0" xfId="0" applyFont="1" applyFill="1" applyBorder="1" applyAlignment="1"/>
    <xf numFmtId="0" fontId="1" fillId="0" borderId="56" xfId="1" applyFont="1" applyFill="1" applyBorder="1"/>
    <xf numFmtId="0" fontId="2" fillId="0" borderId="57" xfId="1" applyFont="1" applyFill="1" applyBorder="1"/>
    <xf numFmtId="49" fontId="17" fillId="0" borderId="0" xfId="0" applyNumberFormat="1" applyFont="1" applyAlignment="1">
      <alignment wrapText="1"/>
    </xf>
    <xf numFmtId="3" fontId="1" fillId="0" borderId="6" xfId="0" applyNumberFormat="1" applyFont="1" applyFill="1" applyBorder="1" applyAlignment="1">
      <alignment wrapText="1"/>
    </xf>
    <xf numFmtId="0" fontId="2" fillId="0" borderId="58" xfId="1" applyFont="1" applyFill="1" applyBorder="1"/>
    <xf numFmtId="0" fontId="2" fillId="0" borderId="59" xfId="1" applyFont="1" applyFill="1" applyBorder="1"/>
    <xf numFmtId="3" fontId="1" fillId="0" borderId="60" xfId="1" applyNumberFormat="1" applyFont="1" applyFill="1" applyBorder="1"/>
    <xf numFmtId="0" fontId="1" fillId="0" borderId="60" xfId="1" applyFont="1" applyFill="1" applyBorder="1"/>
    <xf numFmtId="0" fontId="2" fillId="0" borderId="56" xfId="1" applyFont="1" applyFill="1" applyBorder="1"/>
    <xf numFmtId="3" fontId="1" fillId="0" borderId="56" xfId="0" applyNumberFormat="1" applyFont="1" applyFill="1" applyBorder="1" applyAlignment="1">
      <alignment wrapText="1"/>
    </xf>
    <xf numFmtId="0" fontId="2" fillId="0" borderId="61" xfId="1" applyFont="1" applyFill="1" applyBorder="1"/>
    <xf numFmtId="0" fontId="19" fillId="0" borderId="41" xfId="1" applyFont="1" applyFill="1" applyBorder="1"/>
    <xf numFmtId="3" fontId="1" fillId="0" borderId="36" xfId="0" applyNumberFormat="1" applyFont="1" applyFill="1" applyBorder="1" applyAlignment="1">
      <alignment horizontal="right" wrapText="1"/>
    </xf>
    <xf numFmtId="3" fontId="1" fillId="0" borderId="47" xfId="0" applyNumberFormat="1" applyFont="1" applyFill="1" applyBorder="1" applyAlignment="1">
      <alignment horizontal="right" wrapText="1"/>
    </xf>
    <xf numFmtId="0" fontId="2" fillId="0" borderId="41" xfId="1" applyFont="1" applyFill="1" applyBorder="1" applyAlignment="1">
      <alignment horizontal="right"/>
    </xf>
    <xf numFmtId="0" fontId="2" fillId="0" borderId="62" xfId="1" applyFont="1" applyFill="1" applyBorder="1" applyAlignment="1">
      <alignment horizontal="right"/>
    </xf>
    <xf numFmtId="3" fontId="1" fillId="0" borderId="60" xfId="1" applyNumberFormat="1" applyFont="1" applyFill="1" applyBorder="1" applyAlignment="1">
      <alignment horizontal="right"/>
    </xf>
    <xf numFmtId="3" fontId="2" fillId="0" borderId="60" xfId="1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7" fillId="0" borderId="0" xfId="1" applyFont="1"/>
    <xf numFmtId="3" fontId="1" fillId="0" borderId="38" xfId="0" applyNumberFormat="1" applyFont="1" applyFill="1" applyBorder="1" applyAlignment="1">
      <alignment horizontal="right" wrapText="1"/>
    </xf>
    <xf numFmtId="0" fontId="2" fillId="0" borderId="64" xfId="1" applyFont="1" applyFill="1" applyBorder="1" applyAlignment="1">
      <alignment horizontal="right"/>
    </xf>
    <xf numFmtId="0" fontId="1" fillId="0" borderId="65" xfId="1" applyFont="1" applyFill="1" applyBorder="1" applyAlignment="1">
      <alignment horizontal="right"/>
    </xf>
    <xf numFmtId="0" fontId="2" fillId="0" borderId="66" xfId="1" applyFont="1" applyFill="1" applyBorder="1" applyAlignment="1">
      <alignment horizontal="right"/>
    </xf>
    <xf numFmtId="0" fontId="2" fillId="0" borderId="42" xfId="1" applyFont="1" applyFill="1" applyBorder="1" applyAlignment="1">
      <alignment horizontal="right"/>
    </xf>
    <xf numFmtId="0" fontId="19" fillId="0" borderId="42" xfId="1" applyFont="1" applyFill="1" applyBorder="1"/>
    <xf numFmtId="3" fontId="1" fillId="0" borderId="39" xfId="0" applyNumberFormat="1" applyFont="1" applyFill="1" applyBorder="1" applyAlignment="1">
      <alignment wrapText="1"/>
    </xf>
    <xf numFmtId="3" fontId="1" fillId="0" borderId="68" xfId="0" applyNumberFormat="1" applyFont="1" applyFill="1" applyBorder="1" applyAlignment="1">
      <alignment wrapText="1"/>
    </xf>
    <xf numFmtId="0" fontId="2" fillId="0" borderId="69" xfId="1" applyFont="1" applyFill="1" applyBorder="1" applyAlignment="1">
      <alignment horizontal="right"/>
    </xf>
    <xf numFmtId="3" fontId="1" fillId="0" borderId="65" xfId="1" applyNumberFormat="1" applyFont="1" applyFill="1" applyBorder="1" applyAlignment="1">
      <alignment horizontal="right"/>
    </xf>
    <xf numFmtId="0" fontId="2" fillId="0" borderId="65" xfId="1" applyFont="1" applyFill="1" applyBorder="1" applyAlignment="1">
      <alignment horizontal="right"/>
    </xf>
    <xf numFmtId="3" fontId="1" fillId="0" borderId="38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7" fillId="0" borderId="0" xfId="1" applyNumberFormat="1" applyFont="1" applyBorder="1" applyAlignment="1">
      <alignment horizontal="center"/>
    </xf>
    <xf numFmtId="0" fontId="20" fillId="0" borderId="0" xfId="1" applyFont="1"/>
    <xf numFmtId="0" fontId="4" fillId="0" borderId="0" xfId="1" applyFont="1" applyBorder="1" applyAlignment="1"/>
    <xf numFmtId="49" fontId="1" fillId="0" borderId="39" xfId="0" applyNumberFormat="1" applyFont="1" applyFill="1" applyBorder="1" applyAlignment="1">
      <alignment wrapText="1"/>
    </xf>
    <xf numFmtId="49" fontId="1" fillId="0" borderId="42" xfId="0" applyNumberFormat="1" applyFont="1" applyFill="1" applyBorder="1" applyAlignment="1">
      <alignment wrapText="1"/>
    </xf>
    <xf numFmtId="49" fontId="1" fillId="0" borderId="44" xfId="0" applyNumberFormat="1" applyFont="1" applyFill="1" applyBorder="1" applyAlignment="1">
      <alignment wrapText="1"/>
    </xf>
    <xf numFmtId="3" fontId="1" fillId="0" borderId="51" xfId="0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/>
    </xf>
    <xf numFmtId="0" fontId="19" fillId="0" borderId="0" xfId="1" applyFont="1" applyFill="1" applyBorder="1"/>
    <xf numFmtId="3" fontId="1" fillId="0" borderId="5" xfId="0" applyNumberFormat="1" applyFont="1" applyFill="1" applyBorder="1" applyAlignment="1">
      <alignment wrapText="1"/>
    </xf>
    <xf numFmtId="0" fontId="2" fillId="0" borderId="57" xfId="1" applyFont="1" applyFill="1" applyBorder="1" applyAlignment="1">
      <alignment horizontal="right"/>
    </xf>
    <xf numFmtId="3" fontId="1" fillId="0" borderId="54" xfId="1" applyNumberFormat="1" applyFont="1" applyFill="1" applyBorder="1" applyAlignment="1">
      <alignment horizontal="right"/>
    </xf>
    <xf numFmtId="0" fontId="2" fillId="0" borderId="54" xfId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wrapText="1"/>
    </xf>
    <xf numFmtId="0" fontId="16" fillId="0" borderId="0" xfId="1" applyFont="1"/>
    <xf numFmtId="0" fontId="19" fillId="0" borderId="0" xfId="1" applyFont="1" applyAlignment="1"/>
    <xf numFmtId="49" fontId="1" fillId="0" borderId="36" xfId="0" applyNumberFormat="1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3" fontId="2" fillId="0" borderId="41" xfId="1" applyNumberFormat="1" applyFont="1" applyFill="1" applyBorder="1" applyAlignment="1">
      <alignment horizontal="right"/>
    </xf>
    <xf numFmtId="0" fontId="20" fillId="0" borderId="41" xfId="1" applyFont="1" applyFill="1" applyBorder="1"/>
    <xf numFmtId="3" fontId="1" fillId="0" borderId="36" xfId="0" applyNumberFormat="1" applyFont="1" applyFill="1" applyBorder="1" applyAlignment="1">
      <alignment wrapText="1"/>
    </xf>
    <xf numFmtId="3" fontId="2" fillId="0" borderId="62" xfId="1" applyNumberFormat="1" applyFont="1" applyFill="1" applyBorder="1" applyAlignment="1">
      <alignment horizontal="right"/>
    </xf>
    <xf numFmtId="0" fontId="1" fillId="0" borderId="39" xfId="1" applyFont="1" applyFill="1" applyBorder="1" applyAlignment="1">
      <alignment horizontal="center" wrapText="1"/>
    </xf>
    <xf numFmtId="0" fontId="1" fillId="0" borderId="42" xfId="1" applyFont="1" applyFill="1" applyBorder="1" applyAlignment="1">
      <alignment horizontal="center" wrapText="1"/>
    </xf>
    <xf numFmtId="0" fontId="1" fillId="0" borderId="44" xfId="1" applyFont="1" applyFill="1" applyBorder="1" applyAlignment="1">
      <alignment horizontal="center" wrapText="1"/>
    </xf>
    <xf numFmtId="3" fontId="2" fillId="0" borderId="63" xfId="0" applyNumberFormat="1" applyFont="1" applyFill="1" applyBorder="1" applyAlignment="1">
      <alignment wrapText="1"/>
    </xf>
    <xf numFmtId="164" fontId="2" fillId="0" borderId="66" xfId="2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wrapText="1"/>
    </xf>
    <xf numFmtId="164" fontId="1" fillId="0" borderId="65" xfId="2" applyNumberFormat="1" applyFont="1" applyFill="1" applyBorder="1" applyAlignment="1">
      <alignment horizontal="right"/>
    </xf>
    <xf numFmtId="3" fontId="2" fillId="0" borderId="66" xfId="0" applyNumberFormat="1" applyFont="1" applyFill="1" applyBorder="1" applyAlignment="1">
      <alignment wrapText="1"/>
    </xf>
    <xf numFmtId="164" fontId="2" fillId="0" borderId="64" xfId="2" applyNumberFormat="1" applyFont="1" applyFill="1" applyBorder="1" applyAlignment="1">
      <alignment horizontal="right"/>
    </xf>
    <xf numFmtId="164" fontId="2" fillId="0" borderId="42" xfId="2" applyNumberFormat="1" applyFont="1" applyFill="1" applyBorder="1" applyAlignment="1">
      <alignment horizontal="right"/>
    </xf>
    <xf numFmtId="164" fontId="2" fillId="0" borderId="67" xfId="2" applyNumberFormat="1" applyFont="1" applyFill="1" applyBorder="1" applyAlignment="1">
      <alignment horizontal="right"/>
    </xf>
    <xf numFmtId="0" fontId="20" fillId="0" borderId="42" xfId="1" applyFont="1" applyFill="1" applyBorder="1"/>
    <xf numFmtId="3" fontId="1" fillId="0" borderId="39" xfId="0" applyNumberFormat="1" applyFont="1" applyFill="1" applyBorder="1" applyAlignment="1">
      <alignment horizontal="right" wrapText="1"/>
    </xf>
    <xf numFmtId="3" fontId="2" fillId="0" borderId="42" xfId="1" applyNumberFormat="1" applyFont="1" applyFill="1" applyBorder="1" applyAlignment="1">
      <alignment horizontal="right"/>
    </xf>
    <xf numFmtId="3" fontId="2" fillId="0" borderId="69" xfId="1" applyNumberFormat="1" applyFont="1" applyFill="1" applyBorder="1" applyAlignment="1">
      <alignment horizontal="right"/>
    </xf>
    <xf numFmtId="3" fontId="2" fillId="0" borderId="65" xfId="1" applyNumberFormat="1" applyFont="1" applyFill="1" applyBorder="1" applyAlignment="1">
      <alignment horizontal="right"/>
    </xf>
    <xf numFmtId="0" fontId="1" fillId="0" borderId="40" xfId="1" applyFont="1" applyFill="1" applyBorder="1" applyAlignment="1">
      <alignment horizontal="center" wrapText="1"/>
    </xf>
    <xf numFmtId="0" fontId="1" fillId="0" borderId="43" xfId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right"/>
    </xf>
    <xf numFmtId="3" fontId="2" fillId="0" borderId="54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/>
    </xf>
    <xf numFmtId="3" fontId="2" fillId="0" borderId="55" xfId="1" applyNumberFormat="1" applyFont="1" applyFill="1" applyBorder="1" applyAlignment="1">
      <alignment horizontal="right"/>
    </xf>
    <xf numFmtId="3" fontId="1" fillId="0" borderId="51" xfId="1" applyNumberFormat="1" applyFont="1" applyFill="1" applyBorder="1" applyAlignment="1">
      <alignment horizontal="right"/>
    </xf>
    <xf numFmtId="0" fontId="20" fillId="0" borderId="0" xfId="1" applyFont="1" applyFill="1" applyBorder="1"/>
    <xf numFmtId="3" fontId="1" fillId="0" borderId="5" xfId="0" applyNumberFormat="1" applyFont="1" applyFill="1" applyBorder="1" applyAlignment="1">
      <alignment horizontal="right" wrapText="1"/>
    </xf>
    <xf numFmtId="3" fontId="2" fillId="0" borderId="57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0" fontId="1" fillId="0" borderId="36" xfId="1" applyFont="1" applyFill="1" applyBorder="1" applyAlignment="1">
      <alignment horizontal="center" wrapText="1"/>
    </xf>
    <xf numFmtId="0" fontId="1" fillId="0" borderId="41" xfId="1" applyFont="1" applyFill="1" applyBorder="1" applyAlignment="1">
      <alignment horizontal="center" wrapText="1"/>
    </xf>
    <xf numFmtId="3" fontId="2" fillId="0" borderId="63" xfId="1" applyNumberFormat="1" applyFont="1" applyFill="1" applyBorder="1" applyAlignment="1">
      <alignment horizontal="right"/>
    </xf>
    <xf numFmtId="3" fontId="2" fillId="0" borderId="64" xfId="1" applyNumberFormat="1" applyFont="1" applyFill="1" applyBorder="1" applyAlignment="1">
      <alignment horizontal="right"/>
    </xf>
    <xf numFmtId="3" fontId="2" fillId="0" borderId="66" xfId="1" applyNumberFormat="1" applyFont="1" applyFill="1" applyBorder="1" applyAlignment="1">
      <alignment horizontal="right"/>
    </xf>
    <xf numFmtId="3" fontId="2" fillId="0" borderId="67" xfId="1" applyNumberFormat="1" applyFont="1" applyFill="1" applyBorder="1" applyAlignment="1">
      <alignment horizontal="right"/>
    </xf>
    <xf numFmtId="0" fontId="1" fillId="0" borderId="39" xfId="1" applyFont="1" applyFill="1" applyBorder="1" applyAlignment="1">
      <alignment horizontal="center"/>
    </xf>
    <xf numFmtId="0" fontId="1" fillId="0" borderId="42" xfId="1" applyFont="1" applyFill="1" applyBorder="1" applyAlignment="1">
      <alignment horizontal="center"/>
    </xf>
    <xf numFmtId="3" fontId="1" fillId="0" borderId="70" xfId="1" applyNumberFormat="1" applyFont="1" applyFill="1" applyBorder="1" applyAlignment="1">
      <alignment horizontal="right"/>
    </xf>
    <xf numFmtId="3" fontId="1" fillId="0" borderId="71" xfId="1" applyNumberFormat="1" applyFont="1" applyFill="1" applyBorder="1" applyAlignment="1">
      <alignment horizontal="right"/>
    </xf>
    <xf numFmtId="3" fontId="1" fillId="0" borderId="72" xfId="1" applyNumberFormat="1" applyFont="1" applyFill="1" applyBorder="1" applyAlignment="1">
      <alignment horizontal="right"/>
    </xf>
    <xf numFmtId="3" fontId="1" fillId="0" borderId="73" xfId="1" applyNumberFormat="1" applyFont="1" applyFill="1" applyBorder="1" applyAlignment="1">
      <alignment horizontal="right"/>
    </xf>
    <xf numFmtId="3" fontId="1" fillId="0" borderId="43" xfId="1" applyNumberFormat="1" applyFont="1" applyFill="1" applyBorder="1" applyAlignment="1">
      <alignment horizontal="right"/>
    </xf>
    <xf numFmtId="3" fontId="1" fillId="0" borderId="74" xfId="1" applyNumberFormat="1" applyFont="1" applyFill="1" applyBorder="1" applyAlignment="1">
      <alignment horizontal="right"/>
    </xf>
    <xf numFmtId="3" fontId="1" fillId="0" borderId="70" xfId="0" applyNumberFormat="1" applyFont="1" applyFill="1" applyBorder="1" applyAlignment="1">
      <alignment wrapText="1"/>
    </xf>
    <xf numFmtId="0" fontId="19" fillId="0" borderId="43" xfId="1" applyFont="1" applyFill="1" applyBorder="1"/>
    <xf numFmtId="3" fontId="1" fillId="0" borderId="40" xfId="1" applyNumberFormat="1" applyFont="1" applyFill="1" applyBorder="1" applyAlignment="1">
      <alignment horizontal="right"/>
    </xf>
    <xf numFmtId="3" fontId="1" fillId="0" borderId="75" xfId="1" applyNumberFormat="1" applyFont="1" applyFill="1" applyBorder="1" applyAlignment="1">
      <alignment horizontal="right"/>
    </xf>
    <xf numFmtId="3" fontId="1" fillId="0" borderId="76" xfId="1" applyNumberFormat="1" applyFont="1" applyFill="1" applyBorder="1" applyAlignment="1">
      <alignment horizontal="right"/>
    </xf>
    <xf numFmtId="3" fontId="1" fillId="0" borderId="77" xfId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top"/>
    </xf>
    <xf numFmtId="0" fontId="24" fillId="0" borderId="4" xfId="1" applyFont="1" applyBorder="1" applyAlignment="1"/>
    <xf numFmtId="3" fontId="2" fillId="0" borderId="3" xfId="1" applyNumberFormat="1" applyFont="1" applyFill="1" applyBorder="1" applyAlignment="1">
      <alignment horizontal="right"/>
    </xf>
    <xf numFmtId="3" fontId="2" fillId="0" borderId="53" xfId="1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wrapText="1"/>
    </xf>
    <xf numFmtId="0" fontId="2" fillId="0" borderId="78" xfId="1" applyFont="1" applyFill="1" applyBorder="1" applyAlignment="1">
      <alignment horizontal="right"/>
    </xf>
    <xf numFmtId="0" fontId="24" fillId="0" borderId="0" xfId="0" applyFont="1" applyFill="1"/>
    <xf numFmtId="0" fontId="22" fillId="0" borderId="0" xfId="1" applyFont="1"/>
    <xf numFmtId="0" fontId="22" fillId="0" borderId="0" xfId="0" applyFont="1"/>
    <xf numFmtId="0" fontId="24" fillId="2" borderId="0" xfId="0" applyFont="1" applyFill="1" applyAlignment="1"/>
    <xf numFmtId="0" fontId="22" fillId="2" borderId="0" xfId="0" applyFont="1" applyFill="1" applyAlignment="1"/>
    <xf numFmtId="0" fontId="1" fillId="0" borderId="4" xfId="0" applyFont="1" applyBorder="1" applyAlignment="1">
      <alignment horizontal="right" wrapText="1"/>
    </xf>
    <xf numFmtId="0" fontId="1" fillId="0" borderId="38" xfId="0" applyFont="1" applyBorder="1" applyAlignment="1">
      <alignment horizontal="center" wrapText="1"/>
    </xf>
    <xf numFmtId="14" fontId="1" fillId="0" borderId="70" xfId="0" applyNumberFormat="1" applyFont="1" applyBorder="1" applyAlignment="1">
      <alignment horizontal="center" vertical="top" wrapText="1"/>
    </xf>
    <xf numFmtId="0" fontId="25" fillId="0" borderId="70" xfId="0" applyFont="1" applyBorder="1" applyAlignment="1">
      <alignment horizontal="right" wrapText="1"/>
    </xf>
    <xf numFmtId="0" fontId="1" fillId="0" borderId="42" xfId="0" applyFont="1" applyBorder="1" applyAlignment="1">
      <alignment wrapText="1"/>
    </xf>
    <xf numFmtId="0" fontId="1" fillId="0" borderId="38" xfId="0" applyFont="1" applyFill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9" fontId="1" fillId="0" borderId="38" xfId="0" applyNumberFormat="1" applyFont="1" applyFill="1" applyBorder="1" applyAlignment="1">
      <alignment horizontal="center" wrapText="1"/>
    </xf>
    <xf numFmtId="4" fontId="1" fillId="0" borderId="70" xfId="0" applyNumberFormat="1" applyFont="1" applyFill="1" applyBorder="1" applyAlignment="1">
      <alignment horizontal="right" wrapText="1"/>
    </xf>
    <xf numFmtId="4" fontId="25" fillId="0" borderId="51" xfId="0" applyNumberFormat="1" applyFont="1" applyFill="1" applyBorder="1" applyAlignment="1">
      <alignment horizontal="right" wrapText="1"/>
    </xf>
    <xf numFmtId="0" fontId="2" fillId="0" borderId="42" xfId="0" applyFont="1" applyBorder="1" applyAlignment="1">
      <alignment wrapText="1"/>
    </xf>
    <xf numFmtId="166" fontId="2" fillId="0" borderId="41" xfId="0" applyNumberFormat="1" applyFont="1" applyBorder="1" applyAlignment="1">
      <alignment horizontal="right" wrapText="1"/>
    </xf>
    <xf numFmtId="49" fontId="2" fillId="0" borderId="42" xfId="0" applyNumberFormat="1" applyFont="1" applyBorder="1" applyAlignment="1">
      <alignment horizontal="center" wrapText="1"/>
    </xf>
    <xf numFmtId="164" fontId="2" fillId="0" borderId="43" xfId="2" applyNumberFormat="1" applyFont="1" applyBorder="1" applyAlignment="1">
      <alignment wrapText="1"/>
    </xf>
    <xf numFmtId="0" fontId="2" fillId="0" borderId="41" xfId="0" applyNumberFormat="1" applyFont="1" applyBorder="1" applyAlignment="1">
      <alignment horizontal="right" wrapText="1"/>
    </xf>
    <xf numFmtId="166" fontId="1" fillId="0" borderId="6" xfId="0" applyNumberFormat="1" applyFont="1" applyFill="1" applyBorder="1" applyAlignment="1">
      <alignment horizontal="right" wrapText="1"/>
    </xf>
    <xf numFmtId="164" fontId="1" fillId="0" borderId="70" xfId="2" applyNumberFormat="1" applyFont="1" applyFill="1" applyBorder="1" applyAlignment="1">
      <alignment wrapText="1"/>
    </xf>
    <xf numFmtId="3" fontId="2" fillId="0" borderId="42" xfId="0" applyNumberFormat="1" applyFont="1" applyBorder="1" applyAlignment="1">
      <alignment wrapText="1"/>
    </xf>
    <xf numFmtId="164" fontId="2" fillId="0" borderId="42" xfId="2" applyNumberFormat="1" applyFont="1" applyBorder="1" applyAlignment="1">
      <alignment horizontal="right" wrapText="1"/>
    </xf>
    <xf numFmtId="0" fontId="1" fillId="0" borderId="38" xfId="0" applyFont="1" applyBorder="1" applyAlignment="1">
      <alignment wrapText="1"/>
    </xf>
    <xf numFmtId="166" fontId="1" fillId="0" borderId="6" xfId="0" applyNumberFormat="1" applyFont="1" applyBorder="1" applyAlignment="1">
      <alignment horizontal="right" wrapText="1"/>
    </xf>
    <xf numFmtId="49" fontId="1" fillId="0" borderId="38" xfId="0" applyNumberFormat="1" applyFont="1" applyBorder="1" applyAlignment="1">
      <alignment horizontal="center" wrapText="1"/>
    </xf>
    <xf numFmtId="164" fontId="1" fillId="0" borderId="70" xfId="2" applyNumberFormat="1" applyFont="1" applyBorder="1" applyAlignment="1">
      <alignment horizontal="right" wrapText="1"/>
    </xf>
    <xf numFmtId="164" fontId="1" fillId="0" borderId="70" xfId="2" applyNumberFormat="1" applyFont="1" applyFill="1" applyBorder="1" applyAlignment="1">
      <alignment horizontal="right" wrapText="1"/>
    </xf>
    <xf numFmtId="164" fontId="2" fillId="0" borderId="42" xfId="2" applyNumberFormat="1" applyFont="1" applyBorder="1" applyAlignment="1">
      <alignment wrapText="1"/>
    </xf>
    <xf numFmtId="164" fontId="2" fillId="0" borderId="0" xfId="0" applyNumberFormat="1" applyFont="1"/>
    <xf numFmtId="164" fontId="1" fillId="0" borderId="38" xfId="2" applyNumberFormat="1" applyFont="1" applyFill="1" applyBorder="1" applyAlignment="1">
      <alignment horizontal="right" wrapText="1"/>
    </xf>
    <xf numFmtId="3" fontId="2" fillId="0" borderId="42" xfId="0" applyNumberFormat="1" applyFont="1" applyBorder="1" applyAlignment="1">
      <alignment horizontal="right" wrapText="1"/>
    </xf>
    <xf numFmtId="43" fontId="2" fillId="0" borderId="0" xfId="2" applyFont="1"/>
    <xf numFmtId="0" fontId="1" fillId="0" borderId="39" xfId="0" applyFont="1" applyFill="1" applyBorder="1" applyAlignment="1">
      <alignment wrapText="1"/>
    </xf>
    <xf numFmtId="166" fontId="1" fillId="0" borderId="36" xfId="0" applyNumberFormat="1" applyFont="1" applyFill="1" applyBorder="1" applyAlignment="1">
      <alignment horizontal="right" wrapText="1"/>
    </xf>
    <xf numFmtId="49" fontId="1" fillId="0" borderId="36" xfId="0" applyNumberFormat="1" applyFont="1" applyFill="1" applyBorder="1" applyAlignment="1">
      <alignment horizontal="center" wrapText="1"/>
    </xf>
    <xf numFmtId="0" fontId="1" fillId="0" borderId="44" xfId="0" applyFont="1" applyFill="1" applyBorder="1" applyAlignment="1">
      <alignment wrapText="1"/>
    </xf>
    <xf numFmtId="166" fontId="1" fillId="0" borderId="37" xfId="0" applyNumberFormat="1" applyFont="1" applyFill="1" applyBorder="1" applyAlignment="1">
      <alignment horizontal="right" wrapText="1"/>
    </xf>
    <xf numFmtId="49" fontId="1" fillId="0" borderId="37" xfId="0" applyNumberFormat="1" applyFont="1" applyFill="1" applyBorder="1" applyAlignment="1">
      <alignment horizontal="center" wrapText="1"/>
    </xf>
    <xf numFmtId="164" fontId="1" fillId="0" borderId="44" xfId="2" applyNumberFormat="1" applyFont="1" applyFill="1" applyBorder="1" applyAlignment="1">
      <alignment horizontal="right" wrapText="1"/>
    </xf>
    <xf numFmtId="0" fontId="2" fillId="0" borderId="36" xfId="0" applyFont="1" applyBorder="1" applyAlignment="1">
      <alignment wrapText="1"/>
    </xf>
    <xf numFmtId="166" fontId="2" fillId="0" borderId="36" xfId="0" applyNumberFormat="1" applyFont="1" applyBorder="1" applyAlignment="1">
      <alignment horizontal="right" wrapText="1"/>
    </xf>
    <xf numFmtId="49" fontId="2" fillId="0" borderId="39" xfId="0" applyNumberFormat="1" applyFont="1" applyBorder="1" applyAlignment="1">
      <alignment horizontal="center" wrapText="1"/>
    </xf>
    <xf numFmtId="164" fontId="2" fillId="0" borderId="39" xfId="2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3" fontId="1" fillId="0" borderId="38" xfId="0" applyNumberFormat="1" applyFont="1" applyBorder="1" applyAlignment="1">
      <alignment wrapText="1"/>
    </xf>
    <xf numFmtId="0" fontId="1" fillId="0" borderId="37" xfId="0" applyFont="1" applyBorder="1" applyAlignment="1">
      <alignment wrapText="1"/>
    </xf>
    <xf numFmtId="166" fontId="1" fillId="0" borderId="37" xfId="0" applyNumberFormat="1" applyFont="1" applyBorder="1" applyAlignment="1">
      <alignment horizontal="right" wrapText="1"/>
    </xf>
    <xf numFmtId="49" fontId="1" fillId="0" borderId="44" xfId="0" applyNumberFormat="1" applyFont="1" applyBorder="1" applyAlignment="1">
      <alignment horizontal="center" wrapText="1"/>
    </xf>
    <xf numFmtId="3" fontId="1" fillId="0" borderId="44" xfId="0" applyNumberFormat="1" applyFont="1" applyBorder="1" applyAlignment="1">
      <alignment horizontal="right" wrapText="1"/>
    </xf>
    <xf numFmtId="49" fontId="2" fillId="0" borderId="0" xfId="0" applyNumberFormat="1" applyFont="1"/>
    <xf numFmtId="3" fontId="27" fillId="0" borderId="0" xfId="0" applyNumberFormat="1" applyFont="1"/>
    <xf numFmtId="0" fontId="26" fillId="0" borderId="0" xfId="0" applyFont="1"/>
    <xf numFmtId="3" fontId="26" fillId="0" borderId="0" xfId="0" applyNumberFormat="1" applyFont="1"/>
    <xf numFmtId="0" fontId="1" fillId="0" borderId="0" xfId="0" applyFont="1" applyFill="1"/>
    <xf numFmtId="49" fontId="2" fillId="0" borderId="0" xfId="0" applyNumberFormat="1" applyFont="1" applyAlignment="1">
      <alignment horizontal="center" wrapText="1"/>
    </xf>
    <xf numFmtId="3" fontId="27" fillId="0" borderId="0" xfId="0" applyNumberFormat="1" applyFont="1" applyAlignment="1">
      <alignment horizontal="center" wrapText="1"/>
    </xf>
    <xf numFmtId="49" fontId="26" fillId="0" borderId="0" xfId="0" applyNumberFormat="1" applyFont="1" applyAlignment="1">
      <alignment horizontal="center" wrapText="1"/>
    </xf>
    <xf numFmtId="3" fontId="26" fillId="0" borderId="0" xfId="0" applyNumberFormat="1" applyFont="1" applyAlignment="1">
      <alignment horizontal="center" wrapText="1"/>
    </xf>
    <xf numFmtId="0" fontId="1" fillId="2" borderId="0" xfId="0" applyFont="1" applyFill="1"/>
    <xf numFmtId="0" fontId="29" fillId="0" borderId="38" xfId="0" applyFont="1" applyBorder="1" applyAlignment="1">
      <alignment wrapText="1"/>
    </xf>
    <xf numFmtId="3" fontId="28" fillId="0" borderId="0" xfId="0" applyNumberFormat="1" applyFont="1" applyAlignment="1">
      <alignment vertical="top"/>
    </xf>
    <xf numFmtId="164" fontId="28" fillId="0" borderId="0" xfId="0" applyNumberFormat="1" applyFont="1" applyAlignment="1">
      <alignment vertical="top"/>
    </xf>
    <xf numFmtId="3" fontId="28" fillId="0" borderId="0" xfId="0" applyNumberFormat="1" applyFont="1"/>
    <xf numFmtId="0" fontId="30" fillId="0" borderId="0" xfId="0" applyFont="1" applyFill="1"/>
    <xf numFmtId="0" fontId="31" fillId="0" borderId="6" xfId="0" applyFont="1" applyFill="1" applyBorder="1" applyAlignment="1"/>
    <xf numFmtId="0" fontId="32" fillId="0" borderId="7" xfId="0" applyFont="1" applyFill="1" applyBorder="1" applyAlignment="1">
      <alignment horizontal="center"/>
    </xf>
    <xf numFmtId="14" fontId="32" fillId="0" borderId="8" xfId="0" applyNumberFormat="1" applyFont="1" applyFill="1" applyBorder="1"/>
    <xf numFmtId="0" fontId="32" fillId="0" borderId="8" xfId="0" applyFont="1" applyFill="1" applyBorder="1"/>
    <xf numFmtId="14" fontId="32" fillId="0" borderId="9" xfId="0" applyNumberFormat="1" applyFont="1" applyFill="1" applyBorder="1"/>
    <xf numFmtId="49" fontId="32" fillId="0" borderId="10" xfId="0" applyNumberFormat="1" applyFont="1" applyFill="1" applyBorder="1"/>
    <xf numFmtId="49" fontId="32" fillId="0" borderId="11" xfId="0" applyNumberFormat="1" applyFont="1" applyFill="1" applyBorder="1"/>
    <xf numFmtId="0" fontId="33" fillId="0" borderId="12" xfId="0" applyFont="1" applyFill="1" applyBorder="1"/>
    <xf numFmtId="0" fontId="33" fillId="0" borderId="13" xfId="0" applyFont="1" applyFill="1" applyBorder="1"/>
    <xf numFmtId="49" fontId="32" fillId="0" borderId="14" xfId="0" applyNumberFormat="1" applyFont="1" applyFill="1" applyBorder="1"/>
    <xf numFmtId="49" fontId="32" fillId="0" borderId="15" xfId="0" applyNumberFormat="1" applyFont="1" applyFill="1" applyBorder="1"/>
    <xf numFmtId="0" fontId="33" fillId="0" borderId="16" xfId="0" applyFont="1" applyFill="1" applyBorder="1"/>
    <xf numFmtId="0" fontId="33" fillId="0" borderId="17" xfId="0" applyFont="1" applyFill="1" applyBorder="1"/>
    <xf numFmtId="49" fontId="33" fillId="0" borderId="14" xfId="0" applyNumberFormat="1" applyFont="1" applyFill="1" applyBorder="1"/>
    <xf numFmtId="49" fontId="33" fillId="0" borderId="15" xfId="0" applyNumberFormat="1" applyFont="1" applyFill="1" applyBorder="1" applyAlignment="1">
      <alignment horizontal="center"/>
    </xf>
    <xf numFmtId="164" fontId="33" fillId="0" borderId="16" xfId="2" applyNumberFormat="1" applyFont="1" applyFill="1" applyBorder="1" applyAlignment="1">
      <alignment horizontal="right"/>
    </xf>
    <xf numFmtId="2" fontId="33" fillId="0" borderId="16" xfId="0" applyNumberFormat="1" applyFont="1" applyFill="1" applyBorder="1"/>
    <xf numFmtId="164" fontId="33" fillId="0" borderId="17" xfId="2" applyNumberFormat="1" applyFont="1" applyFill="1" applyBorder="1" applyAlignment="1">
      <alignment horizontal="right"/>
    </xf>
    <xf numFmtId="164" fontId="34" fillId="0" borderId="16" xfId="2" applyNumberFormat="1" applyFont="1" applyFill="1" applyBorder="1" applyAlignment="1">
      <alignment horizontal="right"/>
    </xf>
    <xf numFmtId="49" fontId="32" fillId="0" borderId="15" xfId="0" applyNumberFormat="1" applyFont="1" applyFill="1" applyBorder="1" applyAlignment="1">
      <alignment horizontal="center"/>
    </xf>
    <xf numFmtId="164" fontId="32" fillId="0" borderId="16" xfId="2" applyNumberFormat="1" applyFont="1" applyFill="1" applyBorder="1" applyAlignment="1">
      <alignment horizontal="right"/>
    </xf>
    <xf numFmtId="2" fontId="32" fillId="0" borderId="16" xfId="0" applyNumberFormat="1" applyFont="1" applyFill="1" applyBorder="1"/>
    <xf numFmtId="164" fontId="32" fillId="0" borderId="17" xfId="2" applyNumberFormat="1" applyFont="1" applyFill="1" applyBorder="1" applyAlignment="1">
      <alignment horizontal="right"/>
    </xf>
    <xf numFmtId="49" fontId="33" fillId="0" borderId="14" xfId="0" applyNumberFormat="1" applyFont="1" applyFill="1" applyBorder="1" applyAlignment="1">
      <alignment wrapText="1"/>
    </xf>
    <xf numFmtId="49" fontId="33" fillId="0" borderId="15" xfId="0" applyNumberFormat="1" applyFont="1" applyFill="1" applyBorder="1" applyAlignment="1">
      <alignment horizontal="center" wrapText="1"/>
    </xf>
    <xf numFmtId="49" fontId="32" fillId="0" borderId="18" xfId="0" applyNumberFormat="1" applyFont="1" applyFill="1" applyBorder="1"/>
    <xf numFmtId="49" fontId="32" fillId="0" borderId="19" xfId="0" applyNumberFormat="1" applyFont="1" applyFill="1" applyBorder="1" applyAlignment="1">
      <alignment horizontal="center"/>
    </xf>
    <xf numFmtId="164" fontId="32" fillId="0" borderId="20" xfId="2" applyNumberFormat="1" applyFont="1" applyFill="1" applyBorder="1" applyAlignment="1">
      <alignment horizontal="right"/>
    </xf>
    <xf numFmtId="2" fontId="32" fillId="0" borderId="20" xfId="0" applyNumberFormat="1" applyFont="1" applyFill="1" applyBorder="1"/>
    <xf numFmtId="164" fontId="32" fillId="0" borderId="21" xfId="2" applyNumberFormat="1" applyFont="1" applyFill="1" applyBorder="1" applyAlignment="1">
      <alignment horizontal="right"/>
    </xf>
    <xf numFmtId="49" fontId="32" fillId="0" borderId="22" xfId="0" applyNumberFormat="1" applyFont="1" applyFill="1" applyBorder="1"/>
    <xf numFmtId="49" fontId="32" fillId="0" borderId="7" xfId="0" applyNumberFormat="1" applyFont="1" applyFill="1" applyBorder="1" applyAlignment="1">
      <alignment horizontal="center"/>
    </xf>
    <xf numFmtId="2" fontId="33" fillId="0" borderId="8" xfId="0" applyNumberFormat="1" applyFont="1" applyFill="1" applyBorder="1" applyAlignment="1">
      <alignment horizontal="right"/>
    </xf>
    <xf numFmtId="2" fontId="33" fillId="0" borderId="8" xfId="0" applyNumberFormat="1" applyFont="1" applyFill="1" applyBorder="1"/>
    <xf numFmtId="2" fontId="33" fillId="0" borderId="9" xfId="0" applyNumberFormat="1" applyFont="1" applyFill="1" applyBorder="1" applyAlignment="1">
      <alignment horizontal="right"/>
    </xf>
    <xf numFmtId="49" fontId="33" fillId="0" borderId="23" xfId="0" applyNumberFormat="1" applyFont="1" applyFill="1" applyBorder="1" applyAlignment="1">
      <alignment horizontal="left" wrapText="1"/>
    </xf>
    <xf numFmtId="49" fontId="33" fillId="0" borderId="24" xfId="0" applyNumberFormat="1" applyFont="1" applyFill="1" applyBorder="1" applyAlignment="1">
      <alignment horizontal="center"/>
    </xf>
    <xf numFmtId="164" fontId="33" fillId="0" borderId="25" xfId="2" applyNumberFormat="1" applyFont="1" applyFill="1" applyBorder="1" applyAlignment="1">
      <alignment horizontal="right"/>
    </xf>
    <xf numFmtId="2" fontId="33" fillId="0" borderId="25" xfId="0" applyNumberFormat="1" applyFont="1" applyFill="1" applyBorder="1"/>
    <xf numFmtId="164" fontId="33" fillId="0" borderId="26" xfId="2" applyNumberFormat="1" applyFont="1" applyFill="1" applyBorder="1" applyAlignment="1">
      <alignment horizontal="right"/>
    </xf>
    <xf numFmtId="49" fontId="33" fillId="0" borderId="14" xfId="0" applyNumberFormat="1" applyFont="1" applyFill="1" applyBorder="1" applyAlignment="1">
      <alignment horizontal="left" wrapText="1"/>
    </xf>
    <xf numFmtId="2" fontId="33" fillId="0" borderId="16" xfId="0" applyNumberFormat="1" applyFont="1" applyFill="1" applyBorder="1" applyAlignment="1">
      <alignment horizontal="right"/>
    </xf>
    <xf numFmtId="2" fontId="33" fillId="0" borderId="17" xfId="0" applyNumberFormat="1" applyFont="1" applyFill="1" applyBorder="1" applyAlignment="1">
      <alignment horizontal="right"/>
    </xf>
    <xf numFmtId="43" fontId="33" fillId="0" borderId="16" xfId="2" applyFont="1" applyFill="1" applyBorder="1" applyAlignment="1">
      <alignment horizontal="right"/>
    </xf>
    <xf numFmtId="165" fontId="33" fillId="0" borderId="17" xfId="2" applyNumberFormat="1" applyFont="1" applyFill="1" applyBorder="1" applyAlignment="1">
      <alignment horizontal="right"/>
    </xf>
    <xf numFmtId="165" fontId="33" fillId="0" borderId="16" xfId="2" applyNumberFormat="1" applyFont="1" applyFill="1" applyBorder="1" applyAlignment="1">
      <alignment horizontal="center"/>
    </xf>
    <xf numFmtId="164" fontId="32" fillId="0" borderId="16" xfId="2" applyNumberFormat="1" applyFont="1" applyFill="1" applyBorder="1" applyAlignment="1">
      <alignment horizontal="center"/>
    </xf>
    <xf numFmtId="49" fontId="32" fillId="0" borderId="27" xfId="0" applyNumberFormat="1" applyFont="1" applyFill="1" applyBorder="1" applyAlignment="1">
      <alignment horizontal="left" wrapText="1"/>
    </xf>
    <xf numFmtId="49" fontId="32" fillId="0" borderId="28" xfId="0" applyNumberFormat="1" applyFont="1" applyFill="1" applyBorder="1" applyAlignment="1">
      <alignment horizontal="center"/>
    </xf>
    <xf numFmtId="165" fontId="32" fillId="0" borderId="29" xfId="2" applyNumberFormat="1" applyFont="1" applyFill="1" applyBorder="1" applyAlignment="1">
      <alignment horizontal="center"/>
    </xf>
    <xf numFmtId="164" fontId="32" fillId="0" borderId="30" xfId="2" applyNumberFormat="1" applyFont="1" applyFill="1" applyBorder="1" applyAlignment="1">
      <alignment horizontal="right"/>
    </xf>
    <xf numFmtId="164" fontId="1" fillId="0" borderId="45" xfId="2" applyNumberFormat="1" applyFont="1" applyBorder="1" applyAlignment="1">
      <alignment horizontal="center" wrapText="1"/>
    </xf>
    <xf numFmtId="0" fontId="2" fillId="2" borderId="0" xfId="0" applyFont="1" applyFill="1" applyAlignment="1"/>
    <xf numFmtId="0" fontId="35" fillId="0" borderId="36" xfId="0" applyFont="1" applyFill="1" applyBorder="1" applyAlignment="1">
      <alignment vertical="top"/>
    </xf>
    <xf numFmtId="0" fontId="36" fillId="0" borderId="36" xfId="0" applyFont="1" applyFill="1" applyBorder="1" applyAlignment="1"/>
    <xf numFmtId="0" fontId="37" fillId="0" borderId="37" xfId="0" applyFont="1" applyFill="1" applyBorder="1" applyAlignment="1">
      <alignment vertical="top"/>
    </xf>
    <xf numFmtId="0" fontId="38" fillId="0" borderId="37" xfId="0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wrapText="1"/>
    </xf>
    <xf numFmtId="49" fontId="23" fillId="0" borderId="39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 wrapText="1"/>
    </xf>
    <xf numFmtId="49" fontId="23" fillId="0" borderId="42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right"/>
    </xf>
    <xf numFmtId="3" fontId="7" fillId="0" borderId="42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 wrapText="1"/>
    </xf>
    <xf numFmtId="3" fontId="21" fillId="0" borderId="43" xfId="0" applyNumberFormat="1" applyFont="1" applyFill="1" applyBorder="1" applyAlignment="1"/>
    <xf numFmtId="3" fontId="21" fillId="0" borderId="42" xfId="0" applyNumberFormat="1" applyFont="1" applyFill="1" applyBorder="1" applyAlignment="1"/>
    <xf numFmtId="3" fontId="7" fillId="0" borderId="43" xfId="0" applyNumberFormat="1" applyFont="1" applyFill="1" applyBorder="1" applyAlignment="1"/>
    <xf numFmtId="3" fontId="7" fillId="0" borderId="42" xfId="0" applyNumberFormat="1" applyFont="1" applyFill="1" applyBorder="1" applyAlignment="1"/>
    <xf numFmtId="49" fontId="21" fillId="0" borderId="42" xfId="0" applyNumberFormat="1" applyFont="1" applyFill="1" applyBorder="1" applyAlignment="1">
      <alignment horizontal="center"/>
    </xf>
    <xf numFmtId="0" fontId="21" fillId="0" borderId="41" xfId="0" applyFont="1" applyFill="1" applyBorder="1"/>
    <xf numFmtId="49" fontId="7" fillId="0" borderId="42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vertical="top" wrapText="1"/>
    </xf>
    <xf numFmtId="49" fontId="39" fillId="0" borderId="43" xfId="0" applyNumberFormat="1" applyFont="1" applyFill="1" applyBorder="1" applyAlignment="1">
      <alignment horizontal="right"/>
    </xf>
    <xf numFmtId="49" fontId="39" fillId="0" borderId="42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top" wrapText="1"/>
    </xf>
    <xf numFmtId="0" fontId="2" fillId="0" borderId="3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/>
    <xf numFmtId="0" fontId="39" fillId="3" borderId="0" xfId="0" applyFont="1" applyFill="1"/>
    <xf numFmtId="49" fontId="23" fillId="4" borderId="0" xfId="0" applyNumberFormat="1" applyFont="1" applyFill="1" applyBorder="1" applyAlignment="1">
      <alignment horizontal="center"/>
    </xf>
    <xf numFmtId="4" fontId="39" fillId="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wrapText="1"/>
    </xf>
    <xf numFmtId="164" fontId="34" fillId="0" borderId="17" xfId="2" applyNumberFormat="1" applyFont="1" applyFill="1" applyBorder="1" applyAlignment="1">
      <alignment horizontal="right"/>
    </xf>
    <xf numFmtId="0" fontId="30" fillId="2" borderId="4" xfId="0" applyFont="1" applyFill="1" applyBorder="1" applyAlignment="1">
      <alignment horizontal="left" vertical="top" wrapText="1"/>
    </xf>
    <xf numFmtId="164" fontId="2" fillId="0" borderId="43" xfId="2" applyNumberFormat="1" applyFont="1" applyBorder="1" applyAlignment="1">
      <alignment horizontal="center" wrapText="1"/>
    </xf>
    <xf numFmtId="164" fontId="2" fillId="0" borderId="0" xfId="2" applyNumberFormat="1" applyFont="1" applyBorder="1" applyAlignment="1">
      <alignment wrapText="1"/>
    </xf>
    <xf numFmtId="164" fontId="1" fillId="0" borderId="70" xfId="2" applyNumberFormat="1" applyFont="1" applyFill="1" applyBorder="1" applyAlignment="1">
      <alignment horizontal="center" wrapText="1"/>
    </xf>
    <xf numFmtId="3" fontId="1" fillId="0" borderId="70" xfId="0" applyNumberFormat="1" applyFont="1" applyFill="1" applyBorder="1" applyAlignment="1">
      <alignment horizontal="right" wrapText="1"/>
    </xf>
    <xf numFmtId="3" fontId="2" fillId="0" borderId="43" xfId="0" applyNumberFormat="1" applyFont="1" applyBorder="1" applyAlignment="1">
      <alignment wrapText="1"/>
    </xf>
    <xf numFmtId="164" fontId="1" fillId="0" borderId="70" xfId="2" applyNumberFormat="1" applyFont="1" applyBorder="1" applyAlignment="1">
      <alignment horizontal="center" wrapText="1"/>
    </xf>
    <xf numFmtId="3" fontId="1" fillId="0" borderId="70" xfId="0" applyNumberFormat="1" applyFont="1" applyBorder="1" applyAlignment="1">
      <alignment horizontal="right" wrapText="1"/>
    </xf>
    <xf numFmtId="1" fontId="2" fillId="0" borderId="43" xfId="0" applyNumberFormat="1" applyFont="1" applyBorder="1" applyAlignment="1">
      <alignment horizontal="center" wrapText="1"/>
    </xf>
    <xf numFmtId="164" fontId="1" fillId="0" borderId="39" xfId="2" applyNumberFormat="1" applyFont="1" applyFill="1" applyBorder="1" applyAlignment="1">
      <alignment horizontal="center" wrapText="1"/>
    </xf>
    <xf numFmtId="3" fontId="1" fillId="0" borderId="40" xfId="0" applyNumberFormat="1" applyFont="1" applyFill="1" applyBorder="1" applyAlignment="1">
      <alignment horizontal="right" wrapText="1"/>
    </xf>
    <xf numFmtId="164" fontId="1" fillId="0" borderId="44" xfId="2" applyNumberFormat="1" applyFont="1" applyFill="1" applyBorder="1" applyAlignment="1">
      <alignment horizontal="center" wrapText="1"/>
    </xf>
    <xf numFmtId="3" fontId="1" fillId="0" borderId="45" xfId="0" applyNumberFormat="1" applyFont="1" applyFill="1" applyBorder="1" applyAlignment="1">
      <alignment wrapText="1"/>
    </xf>
    <xf numFmtId="164" fontId="2" fillId="0" borderId="40" xfId="2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wrapText="1"/>
    </xf>
    <xf numFmtId="3" fontId="1" fillId="0" borderId="70" xfId="0" applyNumberFormat="1" applyFont="1" applyBorder="1" applyAlignment="1">
      <alignment wrapText="1"/>
    </xf>
    <xf numFmtId="3" fontId="1" fillId="0" borderId="45" xfId="0" applyNumberFormat="1" applyFont="1" applyBorder="1" applyAlignment="1">
      <alignment horizontal="right" wrapText="1"/>
    </xf>
    <xf numFmtId="0" fontId="30" fillId="2" borderId="0" xfId="0" applyFont="1" applyFill="1" applyBorder="1" applyAlignment="1">
      <alignment horizontal="left" vertical="top" wrapText="1"/>
    </xf>
    <xf numFmtId="2" fontId="41" fillId="0" borderId="34" xfId="0" applyNumberFormat="1" applyFont="1" applyFill="1" applyBorder="1" applyAlignment="1">
      <alignment horizontal="center"/>
    </xf>
    <xf numFmtId="49" fontId="42" fillId="0" borderId="15" xfId="0" applyNumberFormat="1" applyFont="1" applyFill="1" applyBorder="1" applyAlignment="1">
      <alignment horizontal="center"/>
    </xf>
    <xf numFmtId="49" fontId="42" fillId="0" borderId="19" xfId="0" applyNumberFormat="1" applyFont="1" applyFill="1" applyBorder="1" applyAlignment="1">
      <alignment horizontal="center"/>
    </xf>
    <xf numFmtId="49" fontId="40" fillId="0" borderId="45" xfId="0" applyNumberFormat="1" applyFont="1" applyFill="1" applyBorder="1" applyAlignment="1">
      <alignment horizontal="right" vertical="center"/>
    </xf>
    <xf numFmtId="4" fontId="21" fillId="0" borderId="44" xfId="0" applyNumberFormat="1" applyFont="1" applyFill="1" applyBorder="1" applyAlignment="1">
      <alignment horizontal="right" vertical="center"/>
    </xf>
    <xf numFmtId="0" fontId="2" fillId="0" borderId="42" xfId="0" applyFont="1" applyBorder="1" applyAlignment="1">
      <alignment vertical="top" wrapText="1"/>
    </xf>
    <xf numFmtId="49" fontId="23" fillId="0" borderId="44" xfId="0" applyNumberFormat="1" applyFont="1" applyFill="1" applyBorder="1" applyAlignment="1">
      <alignment horizontal="center" vertical="center"/>
    </xf>
    <xf numFmtId="164" fontId="1" fillId="0" borderId="43" xfId="2" applyNumberFormat="1" applyFont="1" applyBorder="1" applyAlignment="1">
      <alignment horizontal="center" wrapText="1"/>
    </xf>
    <xf numFmtId="164" fontId="1" fillId="0" borderId="0" xfId="2" applyNumberFormat="1" applyFont="1" applyBorder="1" applyAlignment="1">
      <alignment wrapText="1"/>
    </xf>
    <xf numFmtId="164" fontId="1" fillId="0" borderId="43" xfId="2" applyNumberFormat="1" applyFont="1" applyBorder="1" applyAlignment="1">
      <alignment wrapText="1"/>
    </xf>
    <xf numFmtId="3" fontId="1" fillId="0" borderId="38" xfId="1" applyNumberFormat="1" applyFont="1" applyFill="1" applyBorder="1" applyAlignment="1">
      <alignment horizontal="right"/>
    </xf>
    <xf numFmtId="0" fontId="2" fillId="0" borderId="61" xfId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 wrapText="1"/>
    </xf>
    <xf numFmtId="0" fontId="2" fillId="0" borderId="58" xfId="1" applyFont="1" applyFill="1" applyBorder="1" applyAlignment="1">
      <alignment horizontal="right"/>
    </xf>
    <xf numFmtId="0" fontId="2" fillId="0" borderId="59" xfId="1" applyFont="1" applyFill="1" applyBorder="1" applyAlignment="1">
      <alignment horizontal="right"/>
    </xf>
    <xf numFmtId="0" fontId="1" fillId="0" borderId="60" xfId="1" applyFont="1" applyFill="1" applyBorder="1" applyAlignment="1">
      <alignment horizontal="right"/>
    </xf>
    <xf numFmtId="0" fontId="2" fillId="0" borderId="79" xfId="1" applyFont="1" applyFill="1" applyBorder="1" applyAlignment="1">
      <alignment horizontal="right"/>
    </xf>
    <xf numFmtId="3" fontId="2" fillId="0" borderId="80" xfId="0" applyNumberFormat="1" applyFont="1" applyFill="1" applyBorder="1" applyAlignment="1">
      <alignment horizontal="right" wrapText="1"/>
    </xf>
    <xf numFmtId="49" fontId="24" fillId="0" borderId="0" xfId="0" applyNumberFormat="1" applyFont="1" applyBorder="1" applyAlignment="1">
      <alignment horizontal="left" vertical="top"/>
    </xf>
    <xf numFmtId="0" fontId="30" fillId="2" borderId="0" xfId="0" applyFont="1" applyFill="1" applyBorder="1" applyAlignment="1">
      <alignment horizontal="left" vertical="top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7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wrapText="1"/>
    </xf>
    <xf numFmtId="49" fontId="1" fillId="0" borderId="39" xfId="0" applyNumberFormat="1" applyFont="1" applyFill="1" applyBorder="1" applyAlignment="1">
      <alignment wrapText="1"/>
    </xf>
    <xf numFmtId="49" fontId="1" fillId="0" borderId="42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" fillId="0" borderId="41" xfId="1" applyFont="1" applyFill="1" applyBorder="1" applyAlignment="1">
      <alignment horizontal="center" wrapText="1"/>
    </xf>
    <xf numFmtId="2" fontId="41" fillId="0" borderId="1" xfId="0" applyNumberFormat="1" applyFont="1" applyFill="1" applyBorder="1" applyAlignment="1">
      <alignment horizontal="center"/>
    </xf>
    <xf numFmtId="2" fontId="41" fillId="0" borderId="32" xfId="0" applyNumberFormat="1" applyFont="1" applyFill="1" applyBorder="1" applyAlignment="1">
      <alignment horizontal="center"/>
    </xf>
    <xf numFmtId="2" fontId="41" fillId="0" borderId="35" xfId="0" applyNumberFormat="1" applyFont="1" applyFill="1" applyBorder="1" applyAlignment="1">
      <alignment horizontal="center"/>
    </xf>
  </cellXfs>
  <cellStyles count="3">
    <cellStyle name="Normal_Собственный капитал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hamanova\Desktop\&#1055;&#1072;&#1082;&#1077;&#1090;&#1086;&#1090;&#1095;&#1077;&#1090;&#1085;&#1086;&#1089;&#1090;&#1080;2019\&#1084;&#1072;&#1088;&#1090;2019\&#1086;&#1090;&#1087;&#1088;\&#1057;&#1072;&#1083;&#1100;&#1076;&#1086;%20&#1073;&#1072;&#1085;&#1082;%20&#1080;%20&#1072;&#1082;&#1082;&#1088;&#1077;&#1076;%20&#1040;&#1054;%20&#1046;&#1043;&#1054;&#1050;%2001.04.2019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86;&#1090;&#1095;&#1077;&#1090;&#1099;%20&#1046;&#1043;&#1054;&#1050;/&#1048;&#1089;&#1093;&#1086;&#1076;&#1103;&#1097;&#1080;&#1077;/&#1087;&#1072;&#1082;&#1077;&#1090;%20&#1086;&#1090;&#1095;&#1077;&#1090;&#1085;&#1086;&#1089;&#1090;&#1080;/2012/&#1103;&#1085;&#1074;&#1072;&#1088;&#1100;%2014.02/&#1086;&#1090;&#1095;&#1077;&#1090;&#1099;/&#1050;&#1086;&#1087;&#1080;&#1103;%20&#1044;&#1044;&#1057;_01%202012%20(&#1082;&#1086;&#1089;&#1074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_счета, аккредитивы"/>
      <sheetName val="депозиты"/>
    </sheetNames>
    <sheetDataSet>
      <sheetData sheetId="0">
        <row r="4">
          <cell r="AE4">
            <v>380.04</v>
          </cell>
        </row>
        <row r="136">
          <cell r="AD136">
            <v>632994572.07360005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биржи"/>
      <sheetName val="деньги косвенный метод)"/>
      <sheetName val="деньги косвенный 2011"/>
      <sheetName val="приб и убыт"/>
      <sheetName val="дох и рах"/>
      <sheetName val="дир2011"/>
      <sheetName val="Лист1"/>
      <sheetName val="Лист2"/>
      <sheetName val="главная 03"/>
      <sheetName val="главная01"/>
      <sheetName val="конс баланс"/>
      <sheetName val="курсовая"/>
      <sheetName val="прямой метод"/>
    </sheetNames>
    <sheetDataSet>
      <sheetData sheetId="0" refreshError="1"/>
      <sheetData sheetId="1" refreshError="1">
        <row r="11">
          <cell r="D11">
            <v>-312590</v>
          </cell>
        </row>
        <row r="13">
          <cell r="D13">
            <v>172069</v>
          </cell>
        </row>
        <row r="16">
          <cell r="D16">
            <v>580.76840000000004</v>
          </cell>
        </row>
        <row r="18">
          <cell r="D18">
            <v>-1638.3736899999999</v>
          </cell>
        </row>
        <row r="23">
          <cell r="D23">
            <v>2942.4140499999999</v>
          </cell>
        </row>
        <row r="30">
          <cell r="D30">
            <v>571.83483000000001</v>
          </cell>
        </row>
        <row r="33">
          <cell r="D33">
            <v>330945.2316</v>
          </cell>
        </row>
        <row r="34">
          <cell r="D34">
            <v>-71463.448149999997</v>
          </cell>
        </row>
        <row r="35">
          <cell r="D35">
            <v>-96659</v>
          </cell>
        </row>
        <row r="36">
          <cell r="D36">
            <v>79188</v>
          </cell>
        </row>
        <row r="37">
          <cell r="D37">
            <v>20080</v>
          </cell>
        </row>
        <row r="38">
          <cell r="D38">
            <v>252331.37369000001</v>
          </cell>
        </row>
        <row r="39">
          <cell r="D39">
            <v>-325051.09425928572</v>
          </cell>
        </row>
        <row r="40">
          <cell r="D40">
            <v>57279</v>
          </cell>
        </row>
        <row r="41">
          <cell r="D41">
            <v>-1895.4334900000003</v>
          </cell>
        </row>
        <row r="42">
          <cell r="D42">
            <v>-3177.49692</v>
          </cell>
        </row>
        <row r="45">
          <cell r="D45">
            <v>-11534</v>
          </cell>
        </row>
        <row r="65">
          <cell r="D65">
            <v>-417.83940000000001</v>
          </cell>
        </row>
        <row r="81">
          <cell r="D81">
            <v>-1868.3046000000002</v>
          </cell>
        </row>
      </sheetData>
      <sheetData sheetId="2" refreshError="1"/>
      <sheetData sheetId="3" refreshError="1"/>
      <sheetData sheetId="4" refreshError="1">
        <row r="24">
          <cell r="C24">
            <v>-1613551.85</v>
          </cell>
        </row>
        <row r="70">
          <cell r="F70">
            <v>5580356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topLeftCell="A13" workbookViewId="0">
      <selection activeCell="J22" sqref="J22"/>
    </sheetView>
  </sheetViews>
  <sheetFormatPr defaultRowHeight="12.75" x14ac:dyDescent="0.2"/>
  <cols>
    <col min="1" max="1" width="53.85546875" customWidth="1"/>
    <col min="2" max="2" width="9.140625" customWidth="1"/>
    <col min="3" max="3" width="21.7109375" customWidth="1"/>
    <col min="4" max="4" width="0" hidden="1" customWidth="1"/>
    <col min="5" max="5" width="21" customWidth="1"/>
    <col min="6" max="6" width="11.85546875" bestFit="1" customWidth="1"/>
  </cols>
  <sheetData>
    <row r="1" spans="1:7" ht="18.75" x14ac:dyDescent="0.3">
      <c r="A1" s="228" t="s">
        <v>7</v>
      </c>
      <c r="B1" s="1"/>
      <c r="C1" s="2"/>
      <c r="D1" s="2"/>
      <c r="E1" s="2"/>
    </row>
    <row r="2" spans="1:7" ht="19.5" customHeight="1" thickBot="1" x14ac:dyDescent="0.25">
      <c r="A2" s="355" t="s">
        <v>162</v>
      </c>
      <c r="B2" s="355"/>
      <c r="C2" s="355"/>
      <c r="D2" s="355"/>
      <c r="E2" s="355"/>
    </row>
    <row r="3" spans="1:7" ht="16.5" thickBot="1" x14ac:dyDescent="0.3">
      <c r="A3" s="229" t="s">
        <v>8</v>
      </c>
      <c r="B3" s="230" t="s">
        <v>9</v>
      </c>
      <c r="C3" s="231">
        <v>43738</v>
      </c>
      <c r="D3" s="232" t="s">
        <v>0</v>
      </c>
      <c r="E3" s="233">
        <v>43465</v>
      </c>
    </row>
    <row r="4" spans="1:7" ht="15.75" x14ac:dyDescent="0.25">
      <c r="A4" s="234" t="s">
        <v>4</v>
      </c>
      <c r="B4" s="235"/>
      <c r="C4" s="236"/>
      <c r="D4" s="236"/>
      <c r="E4" s="237"/>
    </row>
    <row r="5" spans="1:7" ht="15.75" x14ac:dyDescent="0.25">
      <c r="A5" s="238" t="s">
        <v>10</v>
      </c>
      <c r="B5" s="239"/>
      <c r="C5" s="240"/>
      <c r="D5" s="240"/>
      <c r="E5" s="241"/>
    </row>
    <row r="6" spans="1:7" ht="15" x14ac:dyDescent="0.2">
      <c r="A6" s="242" t="s">
        <v>144</v>
      </c>
      <c r="B6" s="243" t="s">
        <v>11</v>
      </c>
      <c r="C6" s="244">
        <f>106070402+13141860</f>
        <v>119212262</v>
      </c>
      <c r="D6" s="245">
        <v>4778415273.3299999</v>
      </c>
      <c r="E6" s="246">
        <v>53655451</v>
      </c>
      <c r="F6" s="157" t="s">
        <v>1</v>
      </c>
      <c r="G6" s="157" t="s">
        <v>1</v>
      </c>
    </row>
    <row r="7" spans="1:7" ht="15" x14ac:dyDescent="0.2">
      <c r="A7" s="242" t="s">
        <v>143</v>
      </c>
      <c r="B7" s="243"/>
      <c r="C7" s="244">
        <v>193098</v>
      </c>
      <c r="D7" s="245"/>
      <c r="E7" s="246">
        <v>159059</v>
      </c>
      <c r="F7" s="157"/>
      <c r="G7" s="157"/>
    </row>
    <row r="8" spans="1:7" ht="15" x14ac:dyDescent="0.2">
      <c r="A8" s="242" t="s">
        <v>12</v>
      </c>
      <c r="B8" s="243"/>
      <c r="C8" s="244">
        <v>176430</v>
      </c>
      <c r="D8" s="245"/>
      <c r="E8" s="246">
        <v>1613256</v>
      </c>
    </row>
    <row r="9" spans="1:7" ht="15" x14ac:dyDescent="0.2">
      <c r="A9" s="242" t="s">
        <v>100</v>
      </c>
      <c r="B9" s="243"/>
      <c r="C9" s="247">
        <v>0</v>
      </c>
      <c r="D9" s="245">
        <v>440179643.06</v>
      </c>
      <c r="E9" s="246">
        <v>24465856</v>
      </c>
    </row>
    <row r="10" spans="1:7" ht="15" x14ac:dyDescent="0.2">
      <c r="A10" s="242" t="s">
        <v>146</v>
      </c>
      <c r="B10" s="243"/>
      <c r="C10" s="247">
        <v>0</v>
      </c>
      <c r="D10" s="245"/>
      <c r="E10" s="246">
        <v>12168767</v>
      </c>
    </row>
    <row r="11" spans="1:7" ht="15" x14ac:dyDescent="0.2">
      <c r="A11" s="242" t="s">
        <v>13</v>
      </c>
      <c r="B11" s="243" t="s">
        <v>14</v>
      </c>
      <c r="C11" s="247">
        <v>3915521</v>
      </c>
      <c r="D11" s="245"/>
      <c r="E11" s="246">
        <v>362685</v>
      </c>
    </row>
    <row r="12" spans="1:7" ht="15.75" x14ac:dyDescent="0.25">
      <c r="A12" s="238" t="s">
        <v>15</v>
      </c>
      <c r="B12" s="248"/>
      <c r="C12" s="249">
        <f>SUM(C6:C11)</f>
        <v>123497311</v>
      </c>
      <c r="D12" s="250">
        <v>5250143972.3900003</v>
      </c>
      <c r="E12" s="251">
        <f>SUM(E6:E11)</f>
        <v>92425074</v>
      </c>
    </row>
    <row r="13" spans="1:7" ht="15.75" x14ac:dyDescent="0.25">
      <c r="A13" s="238" t="s">
        <v>16</v>
      </c>
      <c r="B13" s="248"/>
      <c r="C13" s="244"/>
      <c r="D13" s="245"/>
      <c r="E13" s="246"/>
    </row>
    <row r="14" spans="1:7" ht="15" x14ac:dyDescent="0.2">
      <c r="A14" s="242" t="s">
        <v>17</v>
      </c>
      <c r="B14" s="243" t="s">
        <v>18</v>
      </c>
      <c r="C14" s="244">
        <v>9912363</v>
      </c>
      <c r="D14" s="245">
        <v>2648474915.2399998</v>
      </c>
      <c r="E14" s="246">
        <v>5708059</v>
      </c>
    </row>
    <row r="15" spans="1:7" ht="45" x14ac:dyDescent="0.2">
      <c r="A15" s="252" t="s">
        <v>19</v>
      </c>
      <c r="B15" s="253" t="s">
        <v>20</v>
      </c>
      <c r="C15" s="244">
        <v>16022319</v>
      </c>
      <c r="D15" s="245">
        <v>3804453253.4499998</v>
      </c>
      <c r="E15" s="246">
        <v>16135632</v>
      </c>
    </row>
    <row r="16" spans="1:7" ht="15" x14ac:dyDescent="0.2">
      <c r="A16" s="252" t="s">
        <v>21</v>
      </c>
      <c r="B16" s="253"/>
      <c r="C16" s="244">
        <v>0</v>
      </c>
      <c r="D16" s="245"/>
      <c r="E16" s="246"/>
    </row>
    <row r="17" spans="1:6" ht="15" x14ac:dyDescent="0.2">
      <c r="A17" s="242" t="s">
        <v>22</v>
      </c>
      <c r="B17" s="243"/>
      <c r="C17" s="244">
        <v>662982</v>
      </c>
      <c r="D17" s="245">
        <v>104824092.28</v>
      </c>
      <c r="E17" s="246">
        <v>1529500</v>
      </c>
    </row>
    <row r="18" spans="1:6" ht="15" x14ac:dyDescent="0.2">
      <c r="A18" s="242" t="s">
        <v>23</v>
      </c>
      <c r="B18" s="243"/>
      <c r="C18" s="244">
        <v>57270</v>
      </c>
      <c r="D18" s="245">
        <v>74480805.989999995</v>
      </c>
      <c r="E18" s="246">
        <v>119102</v>
      </c>
    </row>
    <row r="19" spans="1:6" ht="15" x14ac:dyDescent="0.2">
      <c r="A19" s="242" t="s">
        <v>24</v>
      </c>
      <c r="B19" s="243" t="s">
        <v>25</v>
      </c>
      <c r="C19" s="244">
        <v>147645</v>
      </c>
      <c r="D19" s="245">
        <v>93193835.010000005</v>
      </c>
      <c r="E19" s="318">
        <v>361148</v>
      </c>
    </row>
    <row r="20" spans="1:6" ht="15.75" x14ac:dyDescent="0.25">
      <c r="A20" s="238" t="s">
        <v>26</v>
      </c>
      <c r="B20" s="248"/>
      <c r="C20" s="249">
        <f>SUM(C14:C19)</f>
        <v>26802579</v>
      </c>
      <c r="D20" s="250">
        <v>6725426901.9700003</v>
      </c>
      <c r="E20" s="251">
        <f>SUM(E14:E19)</f>
        <v>23853441</v>
      </c>
    </row>
    <row r="21" spans="1:6" ht="16.5" thickBot="1" x14ac:dyDescent="0.3">
      <c r="A21" s="254" t="s">
        <v>27</v>
      </c>
      <c r="B21" s="255"/>
      <c r="C21" s="256">
        <f>C12+C20</f>
        <v>150299890</v>
      </c>
      <c r="D21" s="257">
        <f>D12+D20</f>
        <v>11975570874.360001</v>
      </c>
      <c r="E21" s="258">
        <f>E12+E20</f>
        <v>116278515</v>
      </c>
    </row>
    <row r="22" spans="1:6" ht="16.5" thickBot="1" x14ac:dyDescent="0.3">
      <c r="A22" s="259" t="s">
        <v>28</v>
      </c>
      <c r="B22" s="260"/>
      <c r="C22" s="261"/>
      <c r="D22" s="262"/>
      <c r="E22" s="263"/>
    </row>
    <row r="23" spans="1:6" ht="30" x14ac:dyDescent="0.2">
      <c r="A23" s="264" t="s">
        <v>29</v>
      </c>
      <c r="B23" s="265" t="s">
        <v>30</v>
      </c>
      <c r="C23" s="266">
        <v>10175757</v>
      </c>
      <c r="D23" s="267">
        <v>-4634243548</v>
      </c>
      <c r="E23" s="268">
        <v>10175757</v>
      </c>
    </row>
    <row r="24" spans="1:6" ht="30" x14ac:dyDescent="0.2">
      <c r="A24" s="269" t="s">
        <v>31</v>
      </c>
      <c r="B24" s="243"/>
      <c r="C24" s="244">
        <v>3906278</v>
      </c>
      <c r="D24" s="245"/>
      <c r="E24" s="246">
        <v>3906278</v>
      </c>
    </row>
    <row r="25" spans="1:6" ht="15" x14ac:dyDescent="0.2">
      <c r="A25" s="269" t="s">
        <v>147</v>
      </c>
      <c r="B25" s="243"/>
      <c r="C25" s="244"/>
      <c r="D25" s="245"/>
      <c r="E25" s="246">
        <v>494569</v>
      </c>
    </row>
    <row r="26" spans="1:6" ht="15" x14ac:dyDescent="0.2">
      <c r="A26" s="242" t="s">
        <v>32</v>
      </c>
      <c r="B26" s="243"/>
      <c r="C26" s="244">
        <v>-24454</v>
      </c>
      <c r="D26" s="245">
        <v>8566783</v>
      </c>
      <c r="E26" s="246">
        <v>7287013</v>
      </c>
    </row>
    <row r="27" spans="1:6" ht="30" x14ac:dyDescent="0.2">
      <c r="A27" s="269" t="s">
        <v>33</v>
      </c>
      <c r="B27" s="243"/>
      <c r="C27" s="244">
        <v>36819035</v>
      </c>
      <c r="D27" s="245">
        <v>6045865830.8900003</v>
      </c>
      <c r="E27" s="246">
        <v>33775076</v>
      </c>
    </row>
    <row r="28" spans="1:6" ht="15.75" x14ac:dyDescent="0.25">
      <c r="A28" s="238" t="s">
        <v>34</v>
      </c>
      <c r="B28" s="248"/>
      <c r="C28" s="249">
        <f>SUM(C23:C27)</f>
        <v>50876616</v>
      </c>
      <c r="D28" s="250">
        <v>1420189065.8900001</v>
      </c>
      <c r="E28" s="251">
        <f>SUM(E23:E27)</f>
        <v>55638693</v>
      </c>
      <c r="F28" s="226"/>
    </row>
    <row r="29" spans="1:6" ht="15.75" x14ac:dyDescent="0.25">
      <c r="A29" s="238" t="s">
        <v>35</v>
      </c>
      <c r="B29" s="248"/>
      <c r="C29" s="270"/>
      <c r="D29" s="245"/>
      <c r="E29" s="271"/>
    </row>
    <row r="30" spans="1:6" ht="15.75" x14ac:dyDescent="0.25">
      <c r="A30" s="238" t="s">
        <v>36</v>
      </c>
      <c r="B30" s="248"/>
      <c r="C30" s="272"/>
      <c r="D30" s="245"/>
      <c r="E30" s="271"/>
    </row>
    <row r="31" spans="1:6" ht="15" x14ac:dyDescent="0.2">
      <c r="A31" s="242" t="s">
        <v>37</v>
      </c>
      <c r="B31" s="243" t="s">
        <v>38</v>
      </c>
      <c r="C31" s="244">
        <v>37851779</v>
      </c>
      <c r="D31" s="245"/>
      <c r="E31" s="273">
        <v>35896574</v>
      </c>
    </row>
    <row r="32" spans="1:6" ht="15" x14ac:dyDescent="0.2">
      <c r="A32" s="269" t="s">
        <v>148</v>
      </c>
      <c r="B32" s="243" t="s">
        <v>3</v>
      </c>
      <c r="C32" s="244">
        <v>4208803</v>
      </c>
      <c r="D32" s="245"/>
      <c r="E32" s="273">
        <v>4157428</v>
      </c>
    </row>
    <row r="33" spans="1:5" ht="15.75" x14ac:dyDescent="0.25">
      <c r="A33" s="238" t="s">
        <v>41</v>
      </c>
      <c r="B33" s="248"/>
      <c r="C33" s="249">
        <f>SUM(C31:C32)</f>
        <v>42060582</v>
      </c>
      <c r="D33" s="250">
        <v>-9223052494.75</v>
      </c>
      <c r="E33" s="251">
        <f>SUM(E31:E32)</f>
        <v>40054002</v>
      </c>
    </row>
    <row r="34" spans="1:5" ht="15.75" x14ac:dyDescent="0.25">
      <c r="A34" s="238" t="s">
        <v>42</v>
      </c>
      <c r="B34" s="248"/>
      <c r="C34" s="270"/>
      <c r="D34" s="245"/>
      <c r="E34" s="271"/>
    </row>
    <row r="35" spans="1:5" ht="45" x14ac:dyDescent="0.2">
      <c r="A35" s="252" t="s">
        <v>43</v>
      </c>
      <c r="B35" s="253" t="s">
        <v>6</v>
      </c>
      <c r="C35" s="274">
        <v>55903752</v>
      </c>
      <c r="D35" s="245">
        <v>-1948746118.51</v>
      </c>
      <c r="E35" s="273">
        <v>18155755</v>
      </c>
    </row>
    <row r="36" spans="1:5" ht="30" x14ac:dyDescent="0.2">
      <c r="A36" s="269" t="s">
        <v>40</v>
      </c>
      <c r="B36" s="243" t="s">
        <v>3</v>
      </c>
      <c r="C36" s="274">
        <v>142336</v>
      </c>
      <c r="D36" s="245">
        <v>-59018412</v>
      </c>
      <c r="E36" s="273">
        <v>223989</v>
      </c>
    </row>
    <row r="37" spans="1:5" ht="15" x14ac:dyDescent="0.2">
      <c r="A37" s="242" t="s">
        <v>45</v>
      </c>
      <c r="B37" s="243" t="s">
        <v>5</v>
      </c>
      <c r="C37" s="274">
        <v>1316604</v>
      </c>
      <c r="D37" s="245">
        <v>-374991775.56999999</v>
      </c>
      <c r="E37" s="273">
        <v>2206076</v>
      </c>
    </row>
    <row r="38" spans="1:5" ht="15.75" x14ac:dyDescent="0.25">
      <c r="A38" s="238" t="s">
        <v>47</v>
      </c>
      <c r="B38" s="248"/>
      <c r="C38" s="275">
        <f>SUM(C35:C37)</f>
        <v>57362692</v>
      </c>
      <c r="D38" s="250">
        <v>-4196568516</v>
      </c>
      <c r="E38" s="251">
        <f>SUM(E35:E37)</f>
        <v>20585820</v>
      </c>
    </row>
    <row r="39" spans="1:5" ht="15.75" x14ac:dyDescent="0.25">
      <c r="A39" s="238" t="s">
        <v>48</v>
      </c>
      <c r="B39" s="248"/>
      <c r="C39" s="275">
        <f>C33+C38</f>
        <v>99423274</v>
      </c>
      <c r="D39" s="250">
        <f>D38+D33</f>
        <v>-13419621010.75</v>
      </c>
      <c r="E39" s="251">
        <f>E33+E38</f>
        <v>60639822</v>
      </c>
    </row>
    <row r="40" spans="1:5" ht="32.25" thickBot="1" x14ac:dyDescent="0.3">
      <c r="A40" s="276" t="s">
        <v>49</v>
      </c>
      <c r="B40" s="277"/>
      <c r="C40" s="278">
        <f>C28+C33+C38</f>
        <v>150299890</v>
      </c>
      <c r="D40" s="257">
        <f>D39+D28</f>
        <v>-11999431944.860001</v>
      </c>
      <c r="E40" s="279">
        <f>E28+E33+E38</f>
        <v>116278515</v>
      </c>
    </row>
    <row r="41" spans="1:5" ht="26.25" x14ac:dyDescent="0.25">
      <c r="A41" s="3" t="s">
        <v>50</v>
      </c>
      <c r="B41" s="338" t="s">
        <v>30</v>
      </c>
      <c r="C41" s="365" t="s">
        <v>163</v>
      </c>
      <c r="D41" s="4"/>
      <c r="E41" s="366" t="s">
        <v>164</v>
      </c>
    </row>
    <row r="42" spans="1:5" ht="27" thickBot="1" x14ac:dyDescent="0.3">
      <c r="A42" s="5" t="s">
        <v>51</v>
      </c>
      <c r="B42" s="339" t="s">
        <v>30</v>
      </c>
      <c r="C42" s="337" t="s">
        <v>149</v>
      </c>
      <c r="D42" s="6"/>
      <c r="E42" s="367" t="s">
        <v>101</v>
      </c>
    </row>
    <row r="43" spans="1:5" ht="18" x14ac:dyDescent="0.25">
      <c r="A43" s="7"/>
      <c r="B43" s="7"/>
      <c r="C43" s="8">
        <f>C40-C21</f>
        <v>0</v>
      </c>
      <c r="D43" s="7"/>
      <c r="E43" s="8">
        <f>E40-E21</f>
        <v>0</v>
      </c>
    </row>
    <row r="44" spans="1:5" ht="18" x14ac:dyDescent="0.25">
      <c r="A44" s="218" t="s">
        <v>150</v>
      </c>
      <c r="B44" s="9"/>
      <c r="C44" s="7"/>
      <c r="D44" s="7"/>
      <c r="E44" s="7"/>
    </row>
    <row r="45" spans="1:5" ht="18" x14ac:dyDescent="0.25">
      <c r="A45" s="9"/>
      <c r="B45" s="9"/>
      <c r="C45" s="7"/>
      <c r="D45" s="7"/>
      <c r="E45" s="7"/>
    </row>
    <row r="46" spans="1:5" ht="18" x14ac:dyDescent="0.25">
      <c r="A46" s="218" t="s">
        <v>52</v>
      </c>
      <c r="B46" s="9"/>
      <c r="C46" s="7"/>
      <c r="D46" s="7"/>
      <c r="E46" s="7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22" sqref="E22"/>
    </sheetView>
  </sheetViews>
  <sheetFormatPr defaultRowHeight="12.75" x14ac:dyDescent="0.2"/>
  <cols>
    <col min="1" max="1" width="47.28515625" customWidth="1"/>
    <col min="2" max="2" width="7.28515625" customWidth="1"/>
    <col min="3" max="4" width="13" customWidth="1"/>
  </cols>
  <sheetData>
    <row r="1" spans="1:4" x14ac:dyDescent="0.2">
      <c r="A1" s="228" t="s">
        <v>7</v>
      </c>
      <c r="B1" s="281"/>
      <c r="C1" s="281"/>
      <c r="D1" s="281"/>
    </row>
    <row r="2" spans="1:4" ht="27.75" customHeight="1" x14ac:dyDescent="0.2">
      <c r="A2" s="356" t="s">
        <v>161</v>
      </c>
      <c r="B2" s="356"/>
      <c r="C2" s="356"/>
      <c r="D2" s="356"/>
    </row>
    <row r="3" spans="1:4" ht="2.25" customHeight="1" thickBot="1" x14ac:dyDescent="0.25">
      <c r="A3" s="336"/>
      <c r="B3" s="336"/>
      <c r="C3" s="319"/>
      <c r="D3" s="319"/>
    </row>
    <row r="4" spans="1:4" ht="29.25" customHeight="1" thickBot="1" x14ac:dyDescent="0.25">
      <c r="A4" s="282"/>
      <c r="B4" s="283"/>
      <c r="C4" s="357" t="s">
        <v>151</v>
      </c>
      <c r="D4" s="358"/>
    </row>
    <row r="5" spans="1:4" ht="13.5" thickBot="1" x14ac:dyDescent="0.25">
      <c r="A5" s="284" t="s">
        <v>8</v>
      </c>
      <c r="B5" s="285" t="s">
        <v>9</v>
      </c>
      <c r="C5" s="286" t="s">
        <v>102</v>
      </c>
      <c r="D5" s="286" t="s">
        <v>53</v>
      </c>
    </row>
    <row r="6" spans="1:4" x14ac:dyDescent="0.2">
      <c r="A6" s="287" t="s">
        <v>54</v>
      </c>
      <c r="B6" s="288" t="s">
        <v>44</v>
      </c>
      <c r="C6" s="289">
        <v>19887873</v>
      </c>
      <c r="D6" s="290">
        <v>36738497</v>
      </c>
    </row>
    <row r="7" spans="1:4" x14ac:dyDescent="0.2">
      <c r="A7" s="291" t="s">
        <v>55</v>
      </c>
      <c r="B7" s="292" t="s">
        <v>46</v>
      </c>
      <c r="C7" s="293">
        <v>8714646</v>
      </c>
      <c r="D7" s="294">
        <v>14695895</v>
      </c>
    </row>
    <row r="8" spans="1:4" x14ac:dyDescent="0.2">
      <c r="A8" s="295" t="s">
        <v>57</v>
      </c>
      <c r="B8" s="292"/>
      <c r="C8" s="296">
        <f>C6-C7</f>
        <v>11173227</v>
      </c>
      <c r="D8" s="297">
        <f>D6-D7</f>
        <v>22042602</v>
      </c>
    </row>
    <row r="9" spans="1:4" x14ac:dyDescent="0.2">
      <c r="A9" s="291" t="s">
        <v>58</v>
      </c>
      <c r="B9" s="292"/>
      <c r="C9" s="298">
        <v>128198</v>
      </c>
      <c r="D9" s="299">
        <v>157344</v>
      </c>
    </row>
    <row r="10" spans="1:4" x14ac:dyDescent="0.2">
      <c r="A10" s="291" t="s">
        <v>2</v>
      </c>
      <c r="B10" s="292" t="s">
        <v>56</v>
      </c>
      <c r="C10" s="298">
        <v>2036106</v>
      </c>
      <c r="D10" s="299">
        <v>2543149</v>
      </c>
    </row>
    <row r="11" spans="1:4" x14ac:dyDescent="0.2">
      <c r="A11" s="291" t="s">
        <v>61</v>
      </c>
      <c r="B11" s="292" t="s">
        <v>59</v>
      </c>
      <c r="C11" s="298">
        <v>2370754</v>
      </c>
      <c r="D11" s="299">
        <v>1950710</v>
      </c>
    </row>
    <row r="12" spans="1:4" x14ac:dyDescent="0.2">
      <c r="A12" s="291" t="s">
        <v>63</v>
      </c>
      <c r="B12" s="292"/>
      <c r="C12" s="298">
        <v>169249</v>
      </c>
      <c r="D12" s="299">
        <v>326979</v>
      </c>
    </row>
    <row r="13" spans="1:4" x14ac:dyDescent="0.2">
      <c r="A13" s="295" t="s">
        <v>64</v>
      </c>
      <c r="B13" s="292"/>
      <c r="C13" s="296">
        <f>C8+C9-C10-C11-C12</f>
        <v>6725316</v>
      </c>
      <c r="D13" s="297">
        <f>D8+D9-D10-D11-D12</f>
        <v>17379108</v>
      </c>
    </row>
    <row r="14" spans="1:4" x14ac:dyDescent="0.2">
      <c r="A14" s="291" t="s">
        <v>65</v>
      </c>
      <c r="B14" s="292"/>
      <c r="C14" s="298">
        <f>25537+72323</f>
        <v>97860</v>
      </c>
      <c r="D14" s="299">
        <v>38652</v>
      </c>
    </row>
    <row r="15" spans="1:4" x14ac:dyDescent="0.2">
      <c r="A15" s="291" t="s">
        <v>66</v>
      </c>
      <c r="B15" s="292"/>
      <c r="C15" s="298">
        <v>0</v>
      </c>
      <c r="D15" s="299">
        <v>109488</v>
      </c>
    </row>
    <row r="16" spans="1:4" x14ac:dyDescent="0.2">
      <c r="A16" s="295" t="s">
        <v>67</v>
      </c>
      <c r="B16" s="300"/>
      <c r="C16" s="296">
        <f>C13+C14-C15</f>
        <v>6823176</v>
      </c>
      <c r="D16" s="297">
        <f>D13+D14-D15</f>
        <v>17308272</v>
      </c>
    </row>
    <row r="17" spans="1:5" x14ac:dyDescent="0.2">
      <c r="A17" s="291" t="s">
        <v>68</v>
      </c>
      <c r="B17" s="292" t="s">
        <v>60</v>
      </c>
      <c r="C17" s="298">
        <v>2872322</v>
      </c>
      <c r="D17" s="299">
        <v>3588574</v>
      </c>
    </row>
    <row r="18" spans="1:5" x14ac:dyDescent="0.2">
      <c r="A18" s="301" t="s">
        <v>69</v>
      </c>
      <c r="B18" s="302"/>
      <c r="C18" s="296">
        <f>C16-C17</f>
        <v>3950854</v>
      </c>
      <c r="D18" s="297">
        <f>D16-D17</f>
        <v>13719698</v>
      </c>
      <c r="E18" s="225"/>
    </row>
    <row r="19" spans="1:5" x14ac:dyDescent="0.2">
      <c r="A19" s="303" t="s">
        <v>70</v>
      </c>
      <c r="B19" s="302"/>
      <c r="C19" s="304" t="s">
        <v>71</v>
      </c>
      <c r="D19" s="305" t="s">
        <v>71</v>
      </c>
    </row>
    <row r="20" spans="1:5" x14ac:dyDescent="0.2">
      <c r="A20" s="306" t="s">
        <v>72</v>
      </c>
      <c r="B20" s="302"/>
      <c r="C20" s="296">
        <f>C18</f>
        <v>3950854</v>
      </c>
      <c r="D20" s="297">
        <f>D18</f>
        <v>13719698</v>
      </c>
    </row>
    <row r="21" spans="1:5" x14ac:dyDescent="0.2">
      <c r="A21" s="307" t="s">
        <v>73</v>
      </c>
      <c r="B21" s="302"/>
      <c r="C21" s="296">
        <f>C22</f>
        <v>3950854</v>
      </c>
      <c r="D21" s="297">
        <f>D22</f>
        <v>13719698</v>
      </c>
    </row>
    <row r="22" spans="1:5" x14ac:dyDescent="0.2">
      <c r="A22" s="308" t="s">
        <v>74</v>
      </c>
      <c r="B22" s="302"/>
      <c r="C22" s="296">
        <f>C18</f>
        <v>3950854</v>
      </c>
      <c r="D22" s="297">
        <f>D18</f>
        <v>13719698</v>
      </c>
    </row>
    <row r="23" spans="1:5" x14ac:dyDescent="0.2">
      <c r="A23" s="301" t="s">
        <v>69</v>
      </c>
      <c r="B23" s="302"/>
      <c r="C23" s="296">
        <f>C20</f>
        <v>3950854</v>
      </c>
      <c r="D23" s="297">
        <f>D20</f>
        <v>13719698</v>
      </c>
    </row>
    <row r="24" spans="1:5" ht="25.5" x14ac:dyDescent="0.2">
      <c r="A24" s="306" t="s">
        <v>75</v>
      </c>
      <c r="B24" s="302"/>
      <c r="C24" s="296">
        <f>C21</f>
        <v>3950854</v>
      </c>
      <c r="D24" s="297">
        <f>D25</f>
        <v>13719698</v>
      </c>
    </row>
    <row r="25" spans="1:5" x14ac:dyDescent="0.2">
      <c r="A25" s="308" t="s">
        <v>74</v>
      </c>
      <c r="B25" s="302"/>
      <c r="C25" s="296">
        <f>C22</f>
        <v>3950854</v>
      </c>
      <c r="D25" s="297">
        <f>D18</f>
        <v>13719698</v>
      </c>
    </row>
    <row r="26" spans="1:5" x14ac:dyDescent="0.2">
      <c r="A26" s="306" t="s">
        <v>72</v>
      </c>
      <c r="B26" s="302"/>
      <c r="C26" s="296">
        <f>C20</f>
        <v>3950854</v>
      </c>
      <c r="D26" s="297">
        <f>D20</f>
        <v>13719698</v>
      </c>
    </row>
    <row r="27" spans="1:5" ht="39" thickBot="1" x14ac:dyDescent="0.25">
      <c r="A27" s="309" t="s">
        <v>76</v>
      </c>
      <c r="B27" s="343" t="s">
        <v>62</v>
      </c>
      <c r="C27" s="340" t="s">
        <v>154</v>
      </c>
      <c r="D27" s="341" t="s">
        <v>153</v>
      </c>
    </row>
    <row r="28" spans="1:5" x14ac:dyDescent="0.2">
      <c r="A28" s="310"/>
      <c r="B28" s="311"/>
      <c r="C28" s="312"/>
      <c r="D28" s="313"/>
    </row>
    <row r="29" spans="1:5" x14ac:dyDescent="0.2">
      <c r="A29" s="314"/>
      <c r="B29" s="315"/>
      <c r="C29" s="315"/>
      <c r="D29" s="316"/>
    </row>
    <row r="30" spans="1:5" x14ac:dyDescent="0.2">
      <c r="A30" s="218" t="s">
        <v>152</v>
      </c>
      <c r="B30" s="314"/>
      <c r="C30" s="314"/>
      <c r="D30" s="314"/>
    </row>
    <row r="31" spans="1:5" x14ac:dyDescent="0.2">
      <c r="A31" s="218"/>
      <c r="B31" s="314"/>
      <c r="C31" s="314"/>
      <c r="D31" s="314"/>
    </row>
    <row r="32" spans="1:5" x14ac:dyDescent="0.2">
      <c r="A32" s="223"/>
      <c r="B32" s="219"/>
      <c r="C32" s="219"/>
      <c r="D32" s="317"/>
    </row>
    <row r="33" spans="1:4" x14ac:dyDescent="0.2">
      <c r="A33" s="218" t="s">
        <v>52</v>
      </c>
      <c r="B33" s="219"/>
      <c r="C33" s="219"/>
      <c r="D33" s="317"/>
    </row>
    <row r="34" spans="1:4" ht="18" x14ac:dyDescent="0.25">
      <c r="A34" s="9"/>
      <c r="B34" s="11"/>
      <c r="C34" s="11"/>
      <c r="D34" s="12"/>
    </row>
    <row r="35" spans="1:4" ht="18" x14ac:dyDescent="0.25">
      <c r="A35" s="9" t="s">
        <v>1</v>
      </c>
      <c r="B35" s="11"/>
      <c r="C35" s="11"/>
      <c r="D35" s="12"/>
    </row>
    <row r="36" spans="1:4" ht="18" x14ac:dyDescent="0.25">
      <c r="A36" s="9"/>
      <c r="B36" s="13"/>
      <c r="C36" s="13"/>
      <c r="D36" s="14"/>
    </row>
    <row r="37" spans="1:4" ht="18.75" x14ac:dyDescent="0.3">
      <c r="A37" s="15"/>
      <c r="B37" s="10"/>
      <c r="C37" s="10"/>
      <c r="D37" s="10"/>
    </row>
    <row r="38" spans="1:4" ht="18.75" x14ac:dyDescent="0.3">
      <c r="A38" s="10"/>
      <c r="B38" s="10"/>
      <c r="C38" s="10"/>
      <c r="D38" s="10"/>
    </row>
    <row r="39" spans="1:4" ht="18.75" x14ac:dyDescent="0.3">
      <c r="A39" s="10"/>
      <c r="B39" s="10"/>
      <c r="C39" s="10"/>
      <c r="D39" s="10"/>
    </row>
    <row r="40" spans="1:4" ht="18.75" x14ac:dyDescent="0.3">
      <c r="A40" s="10"/>
      <c r="B40" s="10"/>
      <c r="C40" s="10"/>
      <c r="D40" s="10"/>
    </row>
    <row r="41" spans="1:4" ht="18.75" x14ac:dyDescent="0.3">
      <c r="A41" s="10"/>
      <c r="B41" s="10"/>
      <c r="C41" s="10"/>
      <c r="D41" s="10"/>
    </row>
  </sheetData>
  <mergeCells count="2">
    <mergeCell ref="A2:D2"/>
    <mergeCell ref="C4:D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opLeftCell="A16" workbookViewId="0">
      <selection activeCell="J19" sqref="J19"/>
    </sheetView>
  </sheetViews>
  <sheetFormatPr defaultRowHeight="12.75" x14ac:dyDescent="0.2"/>
  <cols>
    <col min="1" max="1" width="50.85546875" style="156" customWidth="1"/>
    <col min="2" max="2" width="18.28515625" style="156" hidden="1" customWidth="1"/>
    <col min="3" max="3" width="8.85546875" style="156" hidden="1" customWidth="1"/>
    <col min="4" max="4" width="7.42578125" style="156" customWidth="1"/>
    <col min="5" max="5" width="13.42578125" style="216" customWidth="1"/>
    <col min="6" max="6" width="16.5703125" style="216" hidden="1" customWidth="1"/>
    <col min="7" max="7" width="13.5703125" style="216" customWidth="1"/>
    <col min="8" max="8" width="11.85546875" style="156" bestFit="1" customWidth="1"/>
    <col min="9" max="9" width="9.140625" style="156"/>
    <col min="10" max="10" width="11.85546875" style="156" bestFit="1" customWidth="1"/>
    <col min="11" max="16384" width="9.140625" style="156"/>
  </cols>
  <sheetData>
    <row r="1" spans="1:9" s="165" customFormat="1" ht="12" x14ac:dyDescent="0.2">
      <c r="A1" s="163" t="s">
        <v>7</v>
      </c>
      <c r="B1" s="164"/>
      <c r="C1" s="164"/>
      <c r="D1" s="164"/>
      <c r="E1" s="163"/>
      <c r="F1" s="164"/>
      <c r="G1" s="164"/>
      <c r="H1" s="164"/>
      <c r="I1" s="163"/>
    </row>
    <row r="2" spans="1:9" s="165" customFormat="1" ht="33" customHeight="1" thickBot="1" x14ac:dyDescent="0.25">
      <c r="A2" s="359" t="s">
        <v>155</v>
      </c>
      <c r="B2" s="359"/>
      <c r="C2" s="359"/>
      <c r="D2" s="359"/>
      <c r="E2" s="359"/>
      <c r="F2" s="359"/>
      <c r="G2" s="359"/>
      <c r="H2" s="167"/>
      <c r="I2" s="166"/>
    </row>
    <row r="3" spans="1:9" ht="13.5" thickBot="1" x14ac:dyDescent="0.25">
      <c r="A3" s="224" t="s">
        <v>106</v>
      </c>
      <c r="B3" s="168" t="s">
        <v>107</v>
      </c>
      <c r="C3" s="168" t="s">
        <v>108</v>
      </c>
      <c r="D3" s="169" t="s">
        <v>9</v>
      </c>
      <c r="E3" s="170">
        <v>43738</v>
      </c>
      <c r="F3" s="171"/>
      <c r="G3" s="170">
        <v>43373</v>
      </c>
      <c r="I3" s="156" t="s">
        <v>1</v>
      </c>
    </row>
    <row r="4" spans="1:9" ht="26.25" thickBot="1" x14ac:dyDescent="0.25">
      <c r="A4" s="173" t="s">
        <v>109</v>
      </c>
      <c r="B4" s="174"/>
      <c r="C4" s="174"/>
      <c r="D4" s="175"/>
      <c r="E4" s="176"/>
      <c r="F4" s="177"/>
      <c r="G4" s="176"/>
    </row>
    <row r="5" spans="1:9" x14ac:dyDescent="0.2">
      <c r="A5" s="178" t="s">
        <v>67</v>
      </c>
      <c r="B5" s="179">
        <f>'[2]деньги косвенный метод)'!D11</f>
        <v>-312590</v>
      </c>
      <c r="C5" s="179"/>
      <c r="D5" s="180"/>
      <c r="E5" s="344">
        <f>форма2!C16</f>
        <v>6823176</v>
      </c>
      <c r="F5" s="345"/>
      <c r="G5" s="346">
        <f>форма2!D16</f>
        <v>17308272</v>
      </c>
    </row>
    <row r="6" spans="1:9" x14ac:dyDescent="0.2">
      <c r="A6" s="178" t="s">
        <v>138</v>
      </c>
      <c r="B6" s="179"/>
      <c r="C6" s="179"/>
      <c r="D6" s="180"/>
      <c r="E6" s="320"/>
      <c r="F6" s="321"/>
      <c r="G6" s="181"/>
    </row>
    <row r="7" spans="1:9" ht="25.5" x14ac:dyDescent="0.2">
      <c r="A7" s="178" t="s">
        <v>110</v>
      </c>
      <c r="B7" s="179">
        <f>'[2]деньги косвенный метод)'!D13</f>
        <v>172069</v>
      </c>
      <c r="C7" s="182">
        <v>7</v>
      </c>
      <c r="D7" s="180"/>
      <c r="E7" s="320">
        <v>3134802</v>
      </c>
      <c r="F7" s="321"/>
      <c r="G7" s="181">
        <v>-1264186</v>
      </c>
    </row>
    <row r="8" spans="1:9" x14ac:dyDescent="0.2">
      <c r="A8" s="178" t="s">
        <v>111</v>
      </c>
      <c r="B8" s="179">
        <f>'[2]деньги косвенный метод)'!D18</f>
        <v>-1638.3736899999999</v>
      </c>
      <c r="C8" s="182">
        <v>22</v>
      </c>
      <c r="D8" s="180"/>
      <c r="E8" s="320">
        <v>469519</v>
      </c>
      <c r="F8" s="321"/>
      <c r="G8" s="181">
        <v>38178</v>
      </c>
    </row>
    <row r="9" spans="1:9" ht="25.5" x14ac:dyDescent="0.2">
      <c r="A9" s="178" t="s">
        <v>139</v>
      </c>
      <c r="B9" s="179">
        <f>'[2]деньги косвенный метод)'!D16</f>
        <v>580.76840000000004</v>
      </c>
      <c r="C9" s="182"/>
      <c r="D9" s="180"/>
      <c r="E9" s="320">
        <v>-25411</v>
      </c>
      <c r="F9" s="321"/>
      <c r="G9" s="181">
        <v>-22839</v>
      </c>
    </row>
    <row r="10" spans="1:9" ht="25.5" x14ac:dyDescent="0.2">
      <c r="A10" s="178" t="s">
        <v>39</v>
      </c>
      <c r="B10" s="179"/>
      <c r="C10" s="182">
        <v>28</v>
      </c>
      <c r="D10" s="180"/>
      <c r="E10" s="320">
        <v>833273</v>
      </c>
      <c r="F10" s="321"/>
      <c r="G10" s="181">
        <v>-68574</v>
      </c>
    </row>
    <row r="11" spans="1:9" x14ac:dyDescent="0.2">
      <c r="A11" s="178" t="s">
        <v>112</v>
      </c>
      <c r="B11" s="179">
        <f>'[2]дох и рах'!F70/1000</f>
        <v>5580.3559999999998</v>
      </c>
      <c r="C11" s="182">
        <v>17</v>
      </c>
      <c r="D11" s="180"/>
      <c r="E11" s="320">
        <v>-5130</v>
      </c>
      <c r="F11" s="321"/>
      <c r="G11" s="181">
        <v>0</v>
      </c>
    </row>
    <row r="12" spans="1:9" ht="24" customHeight="1" x14ac:dyDescent="0.2">
      <c r="A12" s="178" t="s">
        <v>140</v>
      </c>
      <c r="B12" s="179">
        <f>'[2]деньги косвенный метод)'!D30</f>
        <v>571.83483000000001</v>
      </c>
      <c r="C12" s="182"/>
      <c r="D12" s="180"/>
      <c r="E12" s="320">
        <v>6145</v>
      </c>
      <c r="F12" s="321"/>
      <c r="G12" s="181">
        <v>-5266</v>
      </c>
    </row>
    <row r="13" spans="1:9" ht="13.5" thickBot="1" x14ac:dyDescent="0.25">
      <c r="A13" s="178" t="s">
        <v>142</v>
      </c>
      <c r="B13" s="179">
        <f>'[2]деньги косвенный метод)'!D23</f>
        <v>2942.4140499999999</v>
      </c>
      <c r="C13" s="182"/>
      <c r="D13" s="180"/>
      <c r="E13" s="320">
        <v>2971</v>
      </c>
      <c r="F13" s="321"/>
      <c r="G13" s="181">
        <v>-15813</v>
      </c>
    </row>
    <row r="14" spans="1:9" ht="26.25" thickBot="1" x14ac:dyDescent="0.25">
      <c r="A14" s="173" t="s">
        <v>113</v>
      </c>
      <c r="B14" s="183">
        <f>SUM(B5:B13)</f>
        <v>-132484.00041000001</v>
      </c>
      <c r="C14" s="183"/>
      <c r="D14" s="175"/>
      <c r="E14" s="322">
        <f>SUM(E7:E13)</f>
        <v>4416169</v>
      </c>
      <c r="F14" s="323"/>
      <c r="G14" s="184">
        <f>SUM(G7:G13)</f>
        <v>-1338500</v>
      </c>
    </row>
    <row r="15" spans="1:9" x14ac:dyDescent="0.2">
      <c r="A15" s="178" t="s">
        <v>114</v>
      </c>
      <c r="B15" s="179">
        <f>'[2]деньги косвенный метод)'!D33+'[2]деньги косвенный метод)'!D34+'[2]деньги косвенный метод)'!D36</f>
        <v>338669.78344999999</v>
      </c>
      <c r="C15" s="179"/>
      <c r="D15" s="180"/>
      <c r="E15" s="320">
        <v>-7022106</v>
      </c>
      <c r="F15" s="324"/>
      <c r="G15" s="185">
        <v>-2921534</v>
      </c>
    </row>
    <row r="16" spans="1:9" ht="25.5" x14ac:dyDescent="0.2">
      <c r="A16" s="178" t="s">
        <v>115</v>
      </c>
      <c r="B16" s="179">
        <f>'[2]деньги косвенный метод)'!D35</f>
        <v>-96659</v>
      </c>
      <c r="C16" s="179"/>
      <c r="D16" s="180"/>
      <c r="E16" s="320">
        <v>2176076</v>
      </c>
      <c r="F16" s="324"/>
      <c r="G16" s="185">
        <v>-6733036</v>
      </c>
    </row>
    <row r="17" spans="1:10" x14ac:dyDescent="0.2">
      <c r="A17" s="178" t="s">
        <v>141</v>
      </c>
      <c r="B17" s="179">
        <f>'[2]деньги косвенный метод)'!D38</f>
        <v>252331.37369000001</v>
      </c>
      <c r="C17" s="179"/>
      <c r="D17" s="180"/>
      <c r="E17" s="320">
        <v>28656</v>
      </c>
      <c r="F17" s="324"/>
      <c r="G17" s="185">
        <v>15161</v>
      </c>
    </row>
    <row r="18" spans="1:10" ht="26.25" customHeight="1" x14ac:dyDescent="0.2">
      <c r="A18" s="178" t="s">
        <v>116</v>
      </c>
      <c r="B18" s="179">
        <f>'[2]деньги косвенный метод)'!D39+'[2]деньги косвенный метод)'!D37+'[2]деньги косвенный метод)'!D45</f>
        <v>-316505.09425928572</v>
      </c>
      <c r="C18" s="179"/>
      <c r="D18" s="180"/>
      <c r="E18" s="320">
        <v>-1772983</v>
      </c>
      <c r="F18" s="324"/>
      <c r="G18" s="186">
        <v>-2664223</v>
      </c>
    </row>
    <row r="19" spans="1:10" ht="15.75" customHeight="1" x14ac:dyDescent="0.2">
      <c r="A19" s="342" t="s">
        <v>145</v>
      </c>
      <c r="B19" s="179"/>
      <c r="C19" s="179"/>
      <c r="D19" s="180"/>
      <c r="E19" s="320">
        <v>344752</v>
      </c>
      <c r="F19" s="324"/>
      <c r="G19" s="186"/>
    </row>
    <row r="20" spans="1:10" x14ac:dyDescent="0.2">
      <c r="A20" s="178" t="s">
        <v>117</v>
      </c>
      <c r="B20" s="179">
        <f>'[2]деньги косвенный метод)'!D40</f>
        <v>57279</v>
      </c>
      <c r="C20" s="179"/>
      <c r="D20" s="180"/>
      <c r="E20" s="320">
        <v>-901596</v>
      </c>
      <c r="F20" s="324"/>
      <c r="G20" s="185">
        <v>1025571</v>
      </c>
    </row>
    <row r="21" spans="1:10" x14ac:dyDescent="0.2">
      <c r="A21" s="178" t="s">
        <v>136</v>
      </c>
      <c r="B21" s="179">
        <f>'[2]деньги косвенный метод)'!D41</f>
        <v>-1895.4334900000003</v>
      </c>
      <c r="C21" s="179"/>
      <c r="D21" s="180"/>
      <c r="E21" s="320">
        <v>-660670</v>
      </c>
      <c r="F21" s="324"/>
      <c r="G21" s="185">
        <v>0</v>
      </c>
    </row>
    <row r="22" spans="1:10" ht="26.25" thickBot="1" x14ac:dyDescent="0.25">
      <c r="A22" s="178" t="s">
        <v>118</v>
      </c>
      <c r="B22" s="179">
        <f>'[2]деньги косвенный метод)'!D42</f>
        <v>-3177.49692</v>
      </c>
      <c r="C22" s="179"/>
      <c r="D22" s="180"/>
      <c r="E22" s="320">
        <v>0</v>
      </c>
      <c r="F22" s="324"/>
      <c r="G22" s="185">
        <v>0</v>
      </c>
    </row>
    <row r="23" spans="1:10" ht="26.25" thickBot="1" x14ac:dyDescent="0.25">
      <c r="A23" s="187" t="s">
        <v>119</v>
      </c>
      <c r="B23" s="188">
        <f>SUM(B14:B22)</f>
        <v>97559.13206071427</v>
      </c>
      <c r="C23" s="188"/>
      <c r="D23" s="189"/>
      <c r="E23" s="325">
        <f>SUM(E15:E22)</f>
        <v>-7807871</v>
      </c>
      <c r="F23" s="326"/>
      <c r="G23" s="190">
        <f>SUM(G15:G22)</f>
        <v>-11278061</v>
      </c>
    </row>
    <row r="24" spans="1:10" ht="13.5" thickBot="1" x14ac:dyDescent="0.25">
      <c r="A24" s="178" t="s">
        <v>137</v>
      </c>
      <c r="B24" s="179"/>
      <c r="C24" s="179"/>
      <c r="D24" s="180"/>
      <c r="E24" s="320">
        <v>-1871898</v>
      </c>
      <c r="F24" s="324"/>
      <c r="G24" s="185">
        <v>-2771519</v>
      </c>
    </row>
    <row r="25" spans="1:10" ht="26.25" thickBot="1" x14ac:dyDescent="0.25">
      <c r="A25" s="173" t="s">
        <v>121</v>
      </c>
      <c r="B25" s="183">
        <f>SUM(B23:B24)</f>
        <v>97559.13206071427</v>
      </c>
      <c r="C25" s="183"/>
      <c r="D25" s="175"/>
      <c r="E25" s="322">
        <f>E5+E14+E23+E24</f>
        <v>1559576</v>
      </c>
      <c r="F25" s="323"/>
      <c r="G25" s="191">
        <f>G5+G14+G23+G24</f>
        <v>1920192</v>
      </c>
    </row>
    <row r="26" spans="1:10" ht="25.5" x14ac:dyDescent="0.2">
      <c r="A26" s="172" t="s">
        <v>122</v>
      </c>
      <c r="B26" s="179"/>
      <c r="C26" s="179"/>
      <c r="D26" s="180"/>
      <c r="E26" s="327"/>
      <c r="F26" s="324"/>
      <c r="G26" s="185"/>
    </row>
    <row r="27" spans="1:10" x14ac:dyDescent="0.2">
      <c r="A27" s="178" t="s">
        <v>123</v>
      </c>
      <c r="B27" s="179"/>
      <c r="C27" s="179"/>
      <c r="D27" s="180"/>
      <c r="E27" s="320">
        <v>-1508163</v>
      </c>
      <c r="F27" s="324"/>
      <c r="G27" s="192">
        <v>-2180261</v>
      </c>
      <c r="J27" s="193"/>
    </row>
    <row r="28" spans="1:10" x14ac:dyDescent="0.2">
      <c r="A28" s="178" t="s">
        <v>124</v>
      </c>
      <c r="B28" s="179">
        <f>'[2]деньги косвенный метод)'!D65</f>
        <v>-417.83940000000001</v>
      </c>
      <c r="C28" s="179"/>
      <c r="D28" s="180"/>
      <c r="E28" s="320">
        <v>-240653</v>
      </c>
      <c r="F28" s="324"/>
      <c r="G28" s="192">
        <v>-27020</v>
      </c>
    </row>
    <row r="29" spans="1:10" ht="13.5" thickBot="1" x14ac:dyDescent="0.25">
      <c r="A29" s="178" t="s">
        <v>125</v>
      </c>
      <c r="B29" s="179"/>
      <c r="C29" s="179"/>
      <c r="D29" s="180"/>
      <c r="E29" s="320"/>
      <c r="F29" s="324"/>
      <c r="G29" s="192">
        <v>-13881</v>
      </c>
    </row>
    <row r="30" spans="1:10" ht="26.25" thickBot="1" x14ac:dyDescent="0.25">
      <c r="A30" s="173" t="s">
        <v>126</v>
      </c>
      <c r="B30" s="183">
        <f>SUM(B26:B28)</f>
        <v>-417.83940000000001</v>
      </c>
      <c r="C30" s="183"/>
      <c r="D30" s="175"/>
      <c r="E30" s="322">
        <f>SUM(E27:E29)</f>
        <v>-1748816</v>
      </c>
      <c r="F30" s="323"/>
      <c r="G30" s="194">
        <f>SUM(G27:G29)</f>
        <v>-2221162</v>
      </c>
    </row>
    <row r="31" spans="1:10" ht="25.5" x14ac:dyDescent="0.2">
      <c r="A31" s="172" t="s">
        <v>127</v>
      </c>
      <c r="B31" s="179"/>
      <c r="C31" s="179"/>
      <c r="D31" s="180"/>
      <c r="E31" s="327"/>
      <c r="F31" s="324"/>
      <c r="G31" s="185"/>
    </row>
    <row r="32" spans="1:10" x14ac:dyDescent="0.2">
      <c r="A32" s="178" t="s">
        <v>120</v>
      </c>
      <c r="B32" s="179"/>
      <c r="C32" s="179"/>
      <c r="D32" s="180"/>
      <c r="E32" s="320">
        <v>-18623</v>
      </c>
      <c r="F32" s="324"/>
      <c r="G32" s="195">
        <v>-12641</v>
      </c>
      <c r="H32" s="156" t="s">
        <v>1</v>
      </c>
    </row>
    <row r="33" spans="1:9" ht="13.5" thickBot="1" x14ac:dyDescent="0.25">
      <c r="A33" s="178" t="s">
        <v>128</v>
      </c>
      <c r="B33" s="179">
        <f>'[2]деньги косвенный метод)'!D81</f>
        <v>-1868.3046000000002</v>
      </c>
      <c r="C33" s="179"/>
      <c r="D33" s="180"/>
      <c r="E33" s="320" t="s">
        <v>71</v>
      </c>
      <c r="F33" s="324"/>
      <c r="G33" s="195">
        <v>-360</v>
      </c>
      <c r="H33" s="156" t="s">
        <v>1</v>
      </c>
      <c r="I33" s="196"/>
    </row>
    <row r="34" spans="1:9" x14ac:dyDescent="0.2">
      <c r="A34" s="197" t="s">
        <v>129</v>
      </c>
      <c r="B34" s="198">
        <f>SUM(B32:B33)</f>
        <v>-1868.3046000000002</v>
      </c>
      <c r="C34" s="198"/>
      <c r="D34" s="199"/>
      <c r="E34" s="328"/>
      <c r="F34" s="329"/>
      <c r="G34" s="120"/>
    </row>
    <row r="35" spans="1:9" ht="13.5" thickBot="1" x14ac:dyDescent="0.25">
      <c r="A35" s="200" t="s">
        <v>130</v>
      </c>
      <c r="B35" s="201"/>
      <c r="C35" s="201"/>
      <c r="D35" s="202"/>
      <c r="E35" s="330">
        <f>SUM(E32:E33)</f>
        <v>-18623</v>
      </c>
      <c r="F35" s="331"/>
      <c r="G35" s="203">
        <f>SUM(G31:G33)</f>
        <v>-13001</v>
      </c>
    </row>
    <row r="36" spans="1:9" ht="26.25" thickBot="1" x14ac:dyDescent="0.25">
      <c r="A36" s="204" t="s">
        <v>131</v>
      </c>
      <c r="B36" s="205">
        <f>-B13</f>
        <v>-2942.4140499999999</v>
      </c>
      <c r="C36" s="205"/>
      <c r="D36" s="206"/>
      <c r="E36" s="332">
        <v>-5640</v>
      </c>
      <c r="F36" s="333"/>
      <c r="G36" s="207">
        <v>5266</v>
      </c>
      <c r="H36" s="193"/>
    </row>
    <row r="37" spans="1:9" ht="26.25" thickBot="1" x14ac:dyDescent="0.25">
      <c r="A37" s="208" t="s">
        <v>132</v>
      </c>
      <c r="B37" s="188">
        <f>B34+B30+B25+B36</f>
        <v>92330.574010714263</v>
      </c>
      <c r="C37" s="188"/>
      <c r="D37" s="189"/>
      <c r="E37" s="325">
        <f>E25+E30+E35+E36</f>
        <v>-213503</v>
      </c>
      <c r="F37" s="190">
        <f>F25+F30+F35+F36</f>
        <v>0</v>
      </c>
      <c r="G37" s="190">
        <f>G25+G30+G35+G36</f>
        <v>-308705</v>
      </c>
      <c r="H37" s="193"/>
    </row>
    <row r="38" spans="1:9" ht="26.25" thickBot="1" x14ac:dyDescent="0.25">
      <c r="A38" s="208" t="s">
        <v>133</v>
      </c>
      <c r="B38" s="188">
        <v>819566</v>
      </c>
      <c r="C38" s="188"/>
      <c r="D38" s="189"/>
      <c r="E38" s="325">
        <v>361148</v>
      </c>
      <c r="F38" s="334"/>
      <c r="G38" s="209">
        <v>672103</v>
      </c>
    </row>
    <row r="39" spans="1:9" ht="26.25" thickBot="1" x14ac:dyDescent="0.25">
      <c r="A39" s="210" t="s">
        <v>134</v>
      </c>
      <c r="B39" s="211">
        <f>B37+B38</f>
        <v>911896.57401071431</v>
      </c>
      <c r="C39" s="211"/>
      <c r="D39" s="212"/>
      <c r="E39" s="280">
        <f>E38+E37</f>
        <v>147645</v>
      </c>
      <c r="F39" s="335"/>
      <c r="G39" s="213">
        <f>G37+G38</f>
        <v>363398</v>
      </c>
    </row>
    <row r="40" spans="1:9" x14ac:dyDescent="0.2">
      <c r="D40" s="214"/>
      <c r="E40" s="227">
        <f>форма1!C19-форма3!E39</f>
        <v>0</v>
      </c>
      <c r="G40" s="217"/>
    </row>
    <row r="41" spans="1:9" ht="17.25" customHeight="1" x14ac:dyDescent="0.2">
      <c r="A41" s="218" t="s">
        <v>160</v>
      </c>
      <c r="D41" s="214"/>
      <c r="E41" s="215"/>
      <c r="G41" s="217"/>
    </row>
    <row r="42" spans="1:9" x14ac:dyDescent="0.2">
      <c r="A42" s="218"/>
      <c r="D42" s="214"/>
      <c r="E42" s="215"/>
      <c r="G42" s="217"/>
    </row>
    <row r="43" spans="1:9" ht="9.75" customHeight="1" x14ac:dyDescent="0.25">
      <c r="A43" s="9"/>
      <c r="B43" s="219"/>
      <c r="C43" s="219"/>
      <c r="D43" s="219"/>
      <c r="E43" s="220"/>
      <c r="F43" s="221"/>
      <c r="G43" s="222"/>
    </row>
    <row r="44" spans="1:9" ht="20.25" customHeight="1" x14ac:dyDescent="0.2">
      <c r="A44" s="218" t="s">
        <v>135</v>
      </c>
      <c r="B44" s="219"/>
      <c r="C44" s="219"/>
      <c r="D44" s="219"/>
      <c r="E44" s="220"/>
      <c r="F44" s="221"/>
      <c r="G44" s="222"/>
    </row>
    <row r="45" spans="1:9" x14ac:dyDescent="0.2">
      <c r="A45" s="223" t="s">
        <v>1</v>
      </c>
      <c r="B45" s="219"/>
      <c r="C45" s="219"/>
      <c r="D45" s="219"/>
      <c r="E45" s="220"/>
      <c r="F45" s="221"/>
      <c r="G45" s="222"/>
    </row>
    <row r="46" spans="1:9" x14ac:dyDescent="0.2">
      <c r="D46" s="214"/>
      <c r="E46" s="215"/>
      <c r="G46" s="217"/>
    </row>
    <row r="47" spans="1:9" x14ac:dyDescent="0.2">
      <c r="D47" s="214"/>
      <c r="E47" s="215"/>
      <c r="G47" s="217"/>
    </row>
    <row r="48" spans="1:9" x14ac:dyDescent="0.2">
      <c r="D48" s="214"/>
      <c r="E48" s="215"/>
      <c r="G48" s="217"/>
    </row>
    <row r="49" spans="4:7" x14ac:dyDescent="0.2">
      <c r="D49" s="214"/>
      <c r="E49" s="215"/>
      <c r="G49" s="217"/>
    </row>
    <row r="50" spans="4:7" x14ac:dyDescent="0.2">
      <c r="D50" s="214"/>
      <c r="E50" s="215"/>
      <c r="G50" s="217"/>
    </row>
    <row r="51" spans="4:7" x14ac:dyDescent="0.2">
      <c r="D51" s="214"/>
      <c r="E51" s="215"/>
      <c r="G51" s="217"/>
    </row>
    <row r="52" spans="4:7" x14ac:dyDescent="0.2">
      <c r="D52" s="214"/>
      <c r="E52" s="215"/>
      <c r="G52" s="217"/>
    </row>
    <row r="53" spans="4:7" x14ac:dyDescent="0.2">
      <c r="D53" s="214"/>
      <c r="E53" s="215"/>
      <c r="G53" s="217"/>
    </row>
    <row r="54" spans="4:7" x14ac:dyDescent="0.2">
      <c r="D54" s="214"/>
      <c r="E54" s="215"/>
      <c r="F54" s="156"/>
      <c r="G54" s="217"/>
    </row>
    <row r="55" spans="4:7" x14ac:dyDescent="0.2">
      <c r="D55" s="214"/>
      <c r="E55" s="215"/>
      <c r="F55" s="156"/>
      <c r="G55" s="217"/>
    </row>
    <row r="56" spans="4:7" x14ac:dyDescent="0.2">
      <c r="D56" s="214"/>
      <c r="E56" s="215"/>
      <c r="F56" s="156"/>
      <c r="G56" s="217"/>
    </row>
    <row r="57" spans="4:7" x14ac:dyDescent="0.2">
      <c r="D57" s="214"/>
      <c r="E57" s="215"/>
      <c r="F57" s="156"/>
      <c r="G57" s="217"/>
    </row>
    <row r="58" spans="4:7" x14ac:dyDescent="0.2">
      <c r="D58" s="214"/>
      <c r="E58" s="215"/>
      <c r="F58" s="156"/>
      <c r="G58" s="217"/>
    </row>
    <row r="59" spans="4:7" x14ac:dyDescent="0.2">
      <c r="D59" s="214"/>
      <c r="E59" s="215"/>
      <c r="F59" s="156"/>
      <c r="G59" s="217"/>
    </row>
    <row r="60" spans="4:7" x14ac:dyDescent="0.2">
      <c r="D60" s="214"/>
      <c r="E60" s="215"/>
      <c r="F60" s="156"/>
      <c r="G60" s="217"/>
    </row>
    <row r="61" spans="4:7" x14ac:dyDescent="0.2">
      <c r="D61" s="214"/>
      <c r="E61" s="215"/>
      <c r="F61" s="156"/>
      <c r="G61" s="217"/>
    </row>
    <row r="62" spans="4:7" x14ac:dyDescent="0.2">
      <c r="D62" s="214"/>
      <c r="E62" s="215"/>
      <c r="F62" s="156"/>
      <c r="G62" s="217"/>
    </row>
    <row r="63" spans="4:7" x14ac:dyDescent="0.2">
      <c r="D63" s="214"/>
      <c r="E63" s="215"/>
      <c r="F63" s="156"/>
      <c r="G63" s="217"/>
    </row>
    <row r="64" spans="4:7" x14ac:dyDescent="0.2">
      <c r="D64" s="214"/>
      <c r="E64" s="215"/>
      <c r="F64" s="156"/>
      <c r="G64" s="217"/>
    </row>
    <row r="65" spans="4:7" x14ac:dyDescent="0.2">
      <c r="D65" s="214"/>
      <c r="E65" s="215"/>
      <c r="F65" s="156"/>
      <c r="G65" s="217"/>
    </row>
    <row r="66" spans="4:7" x14ac:dyDescent="0.2">
      <c r="D66" s="214"/>
      <c r="E66" s="215"/>
      <c r="F66" s="156"/>
      <c r="G66" s="217"/>
    </row>
    <row r="67" spans="4:7" x14ac:dyDescent="0.2">
      <c r="D67" s="214"/>
      <c r="E67" s="215"/>
      <c r="F67" s="156"/>
      <c r="G67" s="217"/>
    </row>
    <row r="68" spans="4:7" x14ac:dyDescent="0.2">
      <c r="D68" s="214"/>
      <c r="E68" s="215"/>
      <c r="F68" s="156"/>
      <c r="G68" s="217"/>
    </row>
    <row r="69" spans="4:7" x14ac:dyDescent="0.2">
      <c r="D69" s="214"/>
      <c r="E69" s="215"/>
      <c r="F69" s="156"/>
      <c r="G69" s="217"/>
    </row>
    <row r="70" spans="4:7" x14ac:dyDescent="0.2">
      <c r="D70" s="214"/>
      <c r="E70" s="215"/>
      <c r="F70" s="156"/>
      <c r="G70" s="217"/>
    </row>
    <row r="71" spans="4:7" x14ac:dyDescent="0.2">
      <c r="D71" s="214"/>
      <c r="E71" s="215"/>
      <c r="F71" s="156"/>
      <c r="G71" s="217"/>
    </row>
    <row r="72" spans="4:7" x14ac:dyDescent="0.2">
      <c r="D72" s="214"/>
      <c r="E72" s="215"/>
      <c r="F72" s="156"/>
      <c r="G72" s="217"/>
    </row>
    <row r="73" spans="4:7" x14ac:dyDescent="0.2">
      <c r="D73" s="214"/>
      <c r="E73" s="215"/>
      <c r="F73" s="156"/>
      <c r="G73" s="217"/>
    </row>
    <row r="74" spans="4:7" x14ac:dyDescent="0.2">
      <c r="D74" s="214"/>
      <c r="E74" s="215"/>
      <c r="F74" s="156"/>
      <c r="G74" s="217"/>
    </row>
    <row r="75" spans="4:7" x14ac:dyDescent="0.2">
      <c r="D75" s="214"/>
      <c r="E75" s="215"/>
      <c r="F75" s="156"/>
      <c r="G75" s="217"/>
    </row>
    <row r="76" spans="4:7" x14ac:dyDescent="0.2">
      <c r="D76" s="214"/>
      <c r="E76" s="215"/>
      <c r="F76" s="156"/>
      <c r="G76" s="217"/>
    </row>
    <row r="77" spans="4:7" x14ac:dyDescent="0.2">
      <c r="D77" s="214"/>
      <c r="E77" s="215"/>
      <c r="F77" s="156"/>
      <c r="G77" s="217"/>
    </row>
    <row r="78" spans="4:7" x14ac:dyDescent="0.2">
      <c r="D78" s="214"/>
      <c r="E78" s="215"/>
      <c r="F78" s="156"/>
      <c r="G78" s="217"/>
    </row>
    <row r="79" spans="4:7" x14ac:dyDescent="0.2">
      <c r="D79" s="214"/>
      <c r="E79" s="215"/>
      <c r="F79" s="156"/>
      <c r="G79" s="217"/>
    </row>
    <row r="80" spans="4:7" x14ac:dyDescent="0.2">
      <c r="D80" s="214"/>
      <c r="E80" s="215"/>
      <c r="F80" s="156"/>
      <c r="G80" s="217"/>
    </row>
    <row r="81" spans="4:7" x14ac:dyDescent="0.2">
      <c r="D81" s="214"/>
      <c r="E81" s="215"/>
      <c r="F81" s="156"/>
      <c r="G81" s="217"/>
    </row>
    <row r="82" spans="4:7" x14ac:dyDescent="0.2">
      <c r="D82" s="214"/>
      <c r="E82" s="215"/>
      <c r="F82" s="156"/>
      <c r="G82" s="217"/>
    </row>
    <row r="83" spans="4:7" x14ac:dyDescent="0.2">
      <c r="D83" s="214"/>
      <c r="E83" s="215"/>
      <c r="F83" s="156"/>
      <c r="G83" s="217"/>
    </row>
    <row r="84" spans="4:7" x14ac:dyDescent="0.2">
      <c r="D84" s="214"/>
      <c r="E84" s="215"/>
      <c r="F84" s="156"/>
      <c r="G84" s="217"/>
    </row>
    <row r="85" spans="4:7" x14ac:dyDescent="0.2">
      <c r="E85" s="215"/>
      <c r="F85" s="156"/>
      <c r="G85" s="217"/>
    </row>
    <row r="86" spans="4:7" x14ac:dyDescent="0.2">
      <c r="E86" s="215"/>
      <c r="F86" s="156"/>
      <c r="G86" s="217"/>
    </row>
    <row r="87" spans="4:7" x14ac:dyDescent="0.2">
      <c r="E87" s="215"/>
      <c r="F87" s="156"/>
      <c r="G87" s="217"/>
    </row>
    <row r="88" spans="4:7" x14ac:dyDescent="0.2">
      <c r="E88" s="215"/>
      <c r="F88" s="156"/>
      <c r="G88" s="217"/>
    </row>
    <row r="89" spans="4:7" x14ac:dyDescent="0.2">
      <c r="E89" s="215"/>
      <c r="F89" s="156"/>
      <c r="G89" s="217"/>
    </row>
    <row r="90" spans="4:7" x14ac:dyDescent="0.2">
      <c r="E90" s="215"/>
      <c r="F90" s="156"/>
      <c r="G90" s="217"/>
    </row>
    <row r="91" spans="4:7" x14ac:dyDescent="0.2">
      <c r="E91" s="215"/>
      <c r="F91" s="156"/>
      <c r="G91" s="217"/>
    </row>
    <row r="92" spans="4:7" x14ac:dyDescent="0.2">
      <c r="E92" s="215"/>
      <c r="F92" s="156"/>
      <c r="G92" s="217"/>
    </row>
    <row r="93" spans="4:7" x14ac:dyDescent="0.2">
      <c r="E93" s="215"/>
      <c r="F93" s="156"/>
      <c r="G93" s="217"/>
    </row>
    <row r="94" spans="4:7" x14ac:dyDescent="0.2">
      <c r="E94" s="215"/>
      <c r="F94" s="156"/>
      <c r="G94" s="217"/>
    </row>
    <row r="95" spans="4:7" x14ac:dyDescent="0.2">
      <c r="E95" s="215"/>
      <c r="F95" s="156"/>
      <c r="G95" s="217"/>
    </row>
    <row r="96" spans="4:7" x14ac:dyDescent="0.2">
      <c r="E96" s="217"/>
      <c r="F96" s="156"/>
      <c r="G96" s="217"/>
    </row>
    <row r="97" spans="5:7" x14ac:dyDescent="0.2">
      <c r="E97" s="217"/>
      <c r="F97" s="156"/>
      <c r="G97" s="217"/>
    </row>
    <row r="98" spans="5:7" x14ac:dyDescent="0.2">
      <c r="E98" s="217"/>
      <c r="F98" s="156"/>
      <c r="G98" s="217"/>
    </row>
    <row r="99" spans="5:7" x14ac:dyDescent="0.2">
      <c r="E99" s="217"/>
      <c r="F99" s="156"/>
      <c r="G99" s="217"/>
    </row>
    <row r="100" spans="5:7" x14ac:dyDescent="0.2">
      <c r="E100" s="217"/>
      <c r="F100" s="156"/>
      <c r="G100" s="217"/>
    </row>
    <row r="101" spans="5:7" x14ac:dyDescent="0.2">
      <c r="E101" s="217"/>
      <c r="F101" s="156"/>
      <c r="G101" s="217"/>
    </row>
    <row r="102" spans="5:7" x14ac:dyDescent="0.2">
      <c r="E102" s="217"/>
      <c r="F102" s="156"/>
      <c r="G102" s="217"/>
    </row>
    <row r="103" spans="5:7" x14ac:dyDescent="0.2">
      <c r="E103" s="217"/>
      <c r="F103" s="156"/>
      <c r="G103" s="217"/>
    </row>
    <row r="104" spans="5:7" x14ac:dyDescent="0.2">
      <c r="E104" s="217"/>
      <c r="F104" s="156"/>
      <c r="G104" s="217"/>
    </row>
    <row r="105" spans="5:7" x14ac:dyDescent="0.2">
      <c r="E105" s="217"/>
      <c r="F105" s="156"/>
      <c r="G105" s="217"/>
    </row>
    <row r="106" spans="5:7" x14ac:dyDescent="0.2">
      <c r="E106" s="217"/>
      <c r="F106" s="156"/>
      <c r="G106" s="217"/>
    </row>
    <row r="107" spans="5:7" x14ac:dyDescent="0.2">
      <c r="E107" s="217"/>
      <c r="F107" s="156"/>
      <c r="G107" s="217"/>
    </row>
    <row r="108" spans="5:7" x14ac:dyDescent="0.2">
      <c r="E108" s="217"/>
      <c r="F108" s="156"/>
      <c r="G108" s="217"/>
    </row>
    <row r="109" spans="5:7" x14ac:dyDescent="0.2">
      <c r="E109" s="217"/>
      <c r="F109" s="156"/>
      <c r="G109" s="217"/>
    </row>
    <row r="110" spans="5:7" x14ac:dyDescent="0.2">
      <c r="E110" s="217"/>
      <c r="F110" s="156"/>
      <c r="G110" s="217"/>
    </row>
    <row r="111" spans="5:7" x14ac:dyDescent="0.2">
      <c r="E111" s="217"/>
      <c r="F111" s="156"/>
      <c r="G111" s="217"/>
    </row>
    <row r="112" spans="5:7" x14ac:dyDescent="0.2">
      <c r="E112" s="217"/>
      <c r="F112" s="156"/>
      <c r="G112" s="217"/>
    </row>
    <row r="113" spans="5:7" x14ac:dyDescent="0.2">
      <c r="E113" s="217"/>
      <c r="F113" s="156"/>
      <c r="G113" s="217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F35" sqref="F35"/>
    </sheetView>
  </sheetViews>
  <sheetFormatPr defaultRowHeight="12.75" x14ac:dyDescent="0.2"/>
  <cols>
    <col min="1" max="1" width="38.42578125" customWidth="1"/>
    <col min="2" max="2" width="0" hidden="1" customWidth="1"/>
    <col min="3" max="3" width="13" customWidth="1"/>
    <col min="4" max="4" width="12.7109375" customWidth="1"/>
    <col min="5" max="5" width="10.5703125" customWidth="1"/>
    <col min="6" max="6" width="10.140625" customWidth="1"/>
    <col min="7" max="7" width="15.28515625" customWidth="1"/>
    <col min="8" max="8" width="11.5703125" customWidth="1"/>
    <col min="9" max="9" width="9.7109375" customWidth="1"/>
    <col min="10" max="10" width="15.5703125" customWidth="1"/>
  </cols>
  <sheetData>
    <row r="1" spans="1:10" x14ac:dyDescent="0.2">
      <c r="A1" s="228" t="s">
        <v>7</v>
      </c>
      <c r="B1" s="40"/>
      <c r="C1" s="40"/>
      <c r="D1" s="40"/>
      <c r="E1" s="40"/>
      <c r="F1" s="100"/>
      <c r="G1" s="100"/>
      <c r="H1" s="100"/>
      <c r="I1" s="100"/>
      <c r="J1" s="100"/>
    </row>
    <row r="2" spans="1:10" ht="19.5" thickBot="1" x14ac:dyDescent="0.35">
      <c r="A2" s="158" t="s">
        <v>156</v>
      </c>
      <c r="B2" s="16"/>
      <c r="C2" s="16"/>
      <c r="D2" s="16"/>
      <c r="E2" s="88"/>
      <c r="F2" s="101"/>
      <c r="G2" s="101"/>
      <c r="H2" s="101"/>
      <c r="I2" s="101"/>
      <c r="J2" s="101"/>
    </row>
    <row r="3" spans="1:10" x14ac:dyDescent="0.2">
      <c r="A3" s="17"/>
      <c r="B3" s="41"/>
      <c r="C3" s="360" t="s">
        <v>88</v>
      </c>
      <c r="D3" s="362" t="s">
        <v>89</v>
      </c>
      <c r="E3" s="89"/>
      <c r="F3" s="102"/>
      <c r="G3" s="108" t="s">
        <v>1</v>
      </c>
      <c r="H3" s="124"/>
      <c r="I3" s="136"/>
      <c r="J3" s="142" t="s">
        <v>1</v>
      </c>
    </row>
    <row r="4" spans="1:10" ht="25.5" x14ac:dyDescent="0.2">
      <c r="A4" s="18"/>
      <c r="B4" s="36"/>
      <c r="C4" s="361"/>
      <c r="D4" s="363"/>
      <c r="E4" s="90" t="s">
        <v>90</v>
      </c>
      <c r="F4" s="103" t="s">
        <v>32</v>
      </c>
      <c r="G4" s="109" t="s">
        <v>94</v>
      </c>
      <c r="H4" s="125" t="s">
        <v>96</v>
      </c>
      <c r="I4" s="364" t="s">
        <v>97</v>
      </c>
      <c r="J4" s="143" t="s">
        <v>99</v>
      </c>
    </row>
    <row r="5" spans="1:10" ht="26.25" x14ac:dyDescent="0.25">
      <c r="A5" s="19" t="s">
        <v>8</v>
      </c>
      <c r="B5" s="36"/>
      <c r="C5" s="361"/>
      <c r="D5" s="363"/>
      <c r="E5" s="90" t="s">
        <v>91</v>
      </c>
      <c r="F5" s="103" t="s">
        <v>93</v>
      </c>
      <c r="G5" s="109" t="s">
        <v>95</v>
      </c>
      <c r="H5" s="125"/>
      <c r="I5" s="364"/>
      <c r="J5" s="143" t="s">
        <v>92</v>
      </c>
    </row>
    <row r="6" spans="1:10" ht="13.5" thickBot="1" x14ac:dyDescent="0.25">
      <c r="A6" s="20"/>
      <c r="B6" s="42"/>
      <c r="C6" s="361"/>
      <c r="D6" s="363"/>
      <c r="E6" s="91" t="s">
        <v>92</v>
      </c>
      <c r="F6" s="103"/>
      <c r="G6" s="110"/>
      <c r="H6" s="125"/>
      <c r="I6" s="137" t="s">
        <v>98</v>
      </c>
      <c r="J6" s="20"/>
    </row>
    <row r="7" spans="1:10" ht="13.5" thickBot="1" x14ac:dyDescent="0.25">
      <c r="A7" s="21" t="s">
        <v>103</v>
      </c>
      <c r="B7" s="43"/>
      <c r="C7" s="55">
        <v>10175757</v>
      </c>
      <c r="D7" s="73">
        <v>3906278</v>
      </c>
      <c r="E7" s="92">
        <v>494569</v>
      </c>
      <c r="F7" s="55">
        <v>155741</v>
      </c>
      <c r="G7" s="84">
        <v>23445693</v>
      </c>
      <c r="H7" s="92">
        <f>C7+F7+G7+D7+E7</f>
        <v>38178038</v>
      </c>
      <c r="I7" s="84"/>
      <c r="J7" s="144">
        <f>H7</f>
        <v>38178038</v>
      </c>
    </row>
    <row r="8" spans="1:10" ht="13.5" thickBot="1" x14ac:dyDescent="0.25">
      <c r="A8" s="22" t="s">
        <v>86</v>
      </c>
      <c r="B8" s="44"/>
      <c r="C8" s="55">
        <v>10175757</v>
      </c>
      <c r="D8" s="73">
        <v>3906278</v>
      </c>
      <c r="E8" s="92">
        <v>0</v>
      </c>
      <c r="F8" s="55">
        <v>-24453</v>
      </c>
      <c r="G8" s="84">
        <v>23525308</v>
      </c>
      <c r="H8" s="92">
        <f>C8+F8+G8+D8+E8</f>
        <v>37582890</v>
      </c>
      <c r="I8" s="84"/>
      <c r="J8" s="144">
        <f>H8</f>
        <v>37582890</v>
      </c>
    </row>
    <row r="9" spans="1:10" x14ac:dyDescent="0.2">
      <c r="A9" s="23" t="s">
        <v>77</v>
      </c>
      <c r="B9" s="45"/>
      <c r="C9" s="56"/>
      <c r="D9" s="350"/>
      <c r="E9" s="162"/>
      <c r="F9" s="159"/>
      <c r="G9" s="111">
        <f>форма2!D20</f>
        <v>13719698</v>
      </c>
      <c r="H9" s="126">
        <f>G9</f>
        <v>13719698</v>
      </c>
      <c r="I9" s="138"/>
      <c r="J9" s="145">
        <f>H9+I9</f>
        <v>13719698</v>
      </c>
    </row>
    <row r="10" spans="1:10" x14ac:dyDescent="0.2">
      <c r="A10" s="24" t="s">
        <v>78</v>
      </c>
      <c r="B10" s="46"/>
      <c r="C10" s="57"/>
      <c r="D10" s="351"/>
      <c r="E10" s="74"/>
      <c r="F10" s="160"/>
      <c r="G10" s="112">
        <v>0</v>
      </c>
      <c r="H10" s="127">
        <f>SUM(C10:G10)</f>
        <v>0</v>
      </c>
      <c r="I10" s="139"/>
      <c r="J10" s="146">
        <f>H10+I10</f>
        <v>0</v>
      </c>
    </row>
    <row r="11" spans="1:10" x14ac:dyDescent="0.2">
      <c r="A11" s="25" t="s">
        <v>79</v>
      </c>
      <c r="B11" s="47"/>
      <c r="C11" s="58"/>
      <c r="D11" s="352"/>
      <c r="E11" s="75"/>
      <c r="F11" s="97"/>
      <c r="G11" s="113">
        <f>G9</f>
        <v>13719698</v>
      </c>
      <c r="H11" s="127">
        <f>SUM(C11:G11)</f>
        <v>13719698</v>
      </c>
      <c r="I11" s="82"/>
      <c r="J11" s="146">
        <f>H11+I11</f>
        <v>13719698</v>
      </c>
    </row>
    <row r="12" spans="1:10" ht="25.5" x14ac:dyDescent="0.2">
      <c r="A12" s="26" t="s">
        <v>80</v>
      </c>
      <c r="B12" s="48"/>
      <c r="C12" s="59"/>
      <c r="D12" s="352"/>
      <c r="E12" s="75"/>
      <c r="F12" s="97"/>
      <c r="G12" s="114">
        <v>0</v>
      </c>
      <c r="H12" s="127"/>
      <c r="I12" s="82"/>
      <c r="J12" s="147"/>
    </row>
    <row r="13" spans="1:10" x14ac:dyDescent="0.2">
      <c r="A13" s="27" t="s">
        <v>81</v>
      </c>
      <c r="B13" s="49"/>
      <c r="C13" s="60"/>
      <c r="D13" s="353"/>
      <c r="E13" s="76"/>
      <c r="F13" s="128" t="s">
        <v>1</v>
      </c>
      <c r="G13" s="115">
        <v>-830</v>
      </c>
      <c r="H13" s="128">
        <f>G13</f>
        <v>-830</v>
      </c>
      <c r="I13" s="140"/>
      <c r="J13" s="146">
        <f>H13</f>
        <v>-830</v>
      </c>
    </row>
    <row r="14" spans="1:10" x14ac:dyDescent="0.2">
      <c r="A14" s="27" t="s">
        <v>82</v>
      </c>
      <c r="B14" s="49"/>
      <c r="C14" s="61"/>
      <c r="D14" s="353"/>
      <c r="E14" s="76"/>
      <c r="F14" s="161"/>
      <c r="G14" s="115"/>
      <c r="H14" s="129"/>
      <c r="I14" s="140"/>
      <c r="J14" s="146"/>
    </row>
    <row r="15" spans="1:10" x14ac:dyDescent="0.2">
      <c r="A15" s="24" t="s">
        <v>83</v>
      </c>
      <c r="B15" s="46"/>
      <c r="C15" s="57"/>
      <c r="D15" s="351"/>
      <c r="E15" s="74"/>
      <c r="F15" s="160"/>
      <c r="G15" s="116"/>
      <c r="H15" s="126"/>
      <c r="I15" s="139"/>
      <c r="J15" s="145"/>
    </row>
    <row r="16" spans="1:10" x14ac:dyDescent="0.2">
      <c r="A16" s="28" t="s">
        <v>84</v>
      </c>
      <c r="B16" s="42"/>
      <c r="C16" s="28"/>
      <c r="D16" s="66"/>
      <c r="E16" s="77"/>
      <c r="F16" s="126"/>
      <c r="G16" s="117"/>
      <c r="H16" s="126"/>
      <c r="I16" s="121"/>
      <c r="J16" s="148"/>
    </row>
    <row r="17" spans="1:11" ht="39" thickBot="1" x14ac:dyDescent="0.25">
      <c r="A17" s="29" t="s">
        <v>85</v>
      </c>
      <c r="B17" s="50"/>
      <c r="C17" s="62"/>
      <c r="D17" s="348"/>
      <c r="E17" s="354"/>
      <c r="F17" s="130"/>
      <c r="G17" s="118"/>
      <c r="H17" s="130"/>
      <c r="I17" s="141"/>
      <c r="J17" s="149"/>
    </row>
    <row r="18" spans="1:11" ht="13.5" thickBot="1" x14ac:dyDescent="0.25">
      <c r="A18" s="30" t="s">
        <v>157</v>
      </c>
      <c r="B18" s="43"/>
      <c r="C18" s="55">
        <f>C7+C14</f>
        <v>10175757</v>
      </c>
      <c r="D18" s="73">
        <f>D7</f>
        <v>3906278</v>
      </c>
      <c r="E18" s="349">
        <v>0</v>
      </c>
      <c r="F18" s="55">
        <f>F8</f>
        <v>-24453</v>
      </c>
      <c r="G18" s="84">
        <f>G8+G11+G13</f>
        <v>37244176</v>
      </c>
      <c r="H18" s="131">
        <f>SUM(C18:G18)</f>
        <v>51301758</v>
      </c>
      <c r="I18" s="84"/>
      <c r="J18" s="150">
        <f>H18</f>
        <v>51301758</v>
      </c>
    </row>
    <row r="19" spans="1:11" ht="16.5" thickBot="1" x14ac:dyDescent="0.3">
      <c r="A19" s="31"/>
      <c r="B19" s="51"/>
      <c r="C19" s="63"/>
      <c r="D19" s="78"/>
      <c r="E19" s="94"/>
      <c r="F19" s="105"/>
      <c r="G19" s="119"/>
      <c r="H19" s="132"/>
      <c r="I19" s="119"/>
      <c r="J19" s="151"/>
    </row>
    <row r="20" spans="1:11" ht="13.5" thickBot="1" x14ac:dyDescent="0.25">
      <c r="A20" s="32" t="s">
        <v>104</v>
      </c>
      <c r="B20" s="41"/>
      <c r="C20" s="64">
        <v>10175757</v>
      </c>
      <c r="D20" s="79">
        <v>3906278</v>
      </c>
      <c r="E20" s="95">
        <v>494569</v>
      </c>
      <c r="F20" s="106">
        <v>7287013</v>
      </c>
      <c r="G20" s="120">
        <v>32875103</v>
      </c>
      <c r="H20" s="133">
        <f>C20+F20+G20+D20+E20</f>
        <v>54738720</v>
      </c>
      <c r="I20" s="79"/>
      <c r="J20" s="152">
        <f>H20</f>
        <v>54738720</v>
      </c>
    </row>
    <row r="21" spans="1:11" ht="13.5" thickBot="1" x14ac:dyDescent="0.25">
      <c r="A21" s="22" t="s">
        <v>105</v>
      </c>
      <c r="B21" s="52"/>
      <c r="C21" s="65">
        <f>C20</f>
        <v>10175757</v>
      </c>
      <c r="D21" s="80">
        <f>D20</f>
        <v>3906278</v>
      </c>
      <c r="E21" s="80">
        <v>0</v>
      </c>
      <c r="F21" s="80">
        <v>-24454</v>
      </c>
      <c r="G21" s="73">
        <f>32875103-6093</f>
        <v>32869010</v>
      </c>
      <c r="H21" s="92">
        <f>C21+F21+G21+D21+E21</f>
        <v>46926591</v>
      </c>
      <c r="I21" s="84"/>
      <c r="J21" s="347">
        <f>H21</f>
        <v>46926591</v>
      </c>
    </row>
    <row r="22" spans="1:11" x14ac:dyDescent="0.2">
      <c r="A22" s="33" t="s">
        <v>77</v>
      </c>
      <c r="B22" s="42"/>
      <c r="C22" s="66"/>
      <c r="D22" s="77"/>
      <c r="E22" s="93"/>
      <c r="F22" s="104"/>
      <c r="G22" s="121">
        <f>форма2!C20</f>
        <v>3950854</v>
      </c>
      <c r="H22" s="126">
        <f>SUM(C22:G22)</f>
        <v>3950854</v>
      </c>
      <c r="I22" s="121"/>
      <c r="J22" s="153">
        <f>H22+I22</f>
        <v>3950854</v>
      </c>
    </row>
    <row r="23" spans="1:11" x14ac:dyDescent="0.2">
      <c r="A23" s="34" t="s">
        <v>78</v>
      </c>
      <c r="B23" s="53"/>
      <c r="C23" s="67"/>
      <c r="D23" s="81"/>
      <c r="E23" s="96"/>
      <c r="F23" s="107"/>
      <c r="G23" s="122"/>
      <c r="H23" s="127"/>
      <c r="I23" s="122"/>
      <c r="J23" s="154"/>
    </row>
    <row r="24" spans="1:11" x14ac:dyDescent="0.2">
      <c r="A24" s="25" t="s">
        <v>79</v>
      </c>
      <c r="B24" s="47"/>
      <c r="C24" s="68"/>
      <c r="D24" s="82"/>
      <c r="E24" s="97"/>
      <c r="F24" s="68"/>
      <c r="G24" s="82">
        <f>G22</f>
        <v>3950854</v>
      </c>
      <c r="H24" s="97">
        <f>SUM(C24:G24)</f>
        <v>3950854</v>
      </c>
      <c r="I24" s="82"/>
      <c r="J24" s="154">
        <f>H24+I24</f>
        <v>3950854</v>
      </c>
    </row>
    <row r="25" spans="1:11" x14ac:dyDescent="0.2">
      <c r="A25" s="27" t="s">
        <v>81</v>
      </c>
      <c r="B25" s="53"/>
      <c r="C25" s="67"/>
      <c r="D25" s="81"/>
      <c r="E25" s="96"/>
      <c r="F25" s="107"/>
      <c r="G25" s="122">
        <v>-829</v>
      </c>
      <c r="H25" s="134">
        <f>G25</f>
        <v>-829</v>
      </c>
      <c r="I25" s="122"/>
      <c r="J25" s="154">
        <f>H25</f>
        <v>-829</v>
      </c>
    </row>
    <row r="26" spans="1:11" ht="13.5" thickBot="1" x14ac:dyDescent="0.25">
      <c r="A26" s="35" t="s">
        <v>82</v>
      </c>
      <c r="B26" s="48"/>
      <c r="C26" s="69"/>
      <c r="D26" s="83"/>
      <c r="E26" s="98"/>
      <c r="F26" s="69"/>
      <c r="G26" s="123"/>
      <c r="H26" s="127"/>
      <c r="I26" s="123"/>
      <c r="J26" s="155"/>
    </row>
    <row r="27" spans="1:11" ht="13.5" thickBot="1" x14ac:dyDescent="0.25">
      <c r="A27" s="30" t="s">
        <v>158</v>
      </c>
      <c r="B27" s="43"/>
      <c r="C27" s="70">
        <f>C20</f>
        <v>10175757</v>
      </c>
      <c r="D27" s="84">
        <f>D20</f>
        <v>3906278</v>
      </c>
      <c r="E27" s="99">
        <v>0</v>
      </c>
      <c r="F27" s="55">
        <f>F21</f>
        <v>-24454</v>
      </c>
      <c r="G27" s="73">
        <f>G21+G24+G25</f>
        <v>36819035</v>
      </c>
      <c r="H27" s="131">
        <f>SUM(C27:G27)</f>
        <v>50876616</v>
      </c>
      <c r="I27" s="84"/>
      <c r="J27" s="144">
        <f>H21+H24+H25</f>
        <v>50876616</v>
      </c>
      <c r="K27" s="225">
        <f>J27-форма1!C28</f>
        <v>0</v>
      </c>
    </row>
    <row r="28" spans="1:11" x14ac:dyDescent="0.2">
      <c r="A28" s="36"/>
      <c r="B28" s="36"/>
      <c r="C28" s="71"/>
      <c r="D28" s="85"/>
      <c r="E28" s="85"/>
      <c r="F28" s="85"/>
      <c r="G28" s="71"/>
      <c r="H28" s="135"/>
      <c r="I28" s="85"/>
      <c r="J28" s="135"/>
    </row>
    <row r="29" spans="1:11" ht="14.25" x14ac:dyDescent="0.2">
      <c r="A29" s="37"/>
      <c r="B29" s="37"/>
      <c r="C29" s="37"/>
      <c r="D29" s="86"/>
      <c r="E29" s="86"/>
      <c r="F29" s="86"/>
      <c r="G29" s="86"/>
      <c r="H29" s="86"/>
      <c r="I29" s="86"/>
      <c r="J29" s="86"/>
    </row>
    <row r="30" spans="1:11" ht="15" x14ac:dyDescent="0.25">
      <c r="A30" s="38" t="s">
        <v>159</v>
      </c>
      <c r="B30" s="37"/>
      <c r="C30" s="37"/>
      <c r="D30" s="86"/>
      <c r="E30" s="86"/>
      <c r="F30" s="86"/>
      <c r="G30" s="86"/>
      <c r="H30" s="86"/>
      <c r="I30" s="86"/>
      <c r="J30" s="86"/>
    </row>
    <row r="31" spans="1:11" ht="15" x14ac:dyDescent="0.25">
      <c r="A31" s="38"/>
      <c r="B31" s="37"/>
      <c r="C31" s="37"/>
      <c r="D31" s="86"/>
      <c r="E31" s="86"/>
      <c r="F31" s="86"/>
      <c r="G31" s="86"/>
      <c r="H31" s="86"/>
      <c r="I31" s="86"/>
      <c r="J31" s="86"/>
    </row>
    <row r="32" spans="1:11" ht="15" x14ac:dyDescent="0.25">
      <c r="A32" s="39"/>
      <c r="B32" s="54"/>
      <c r="C32" s="72"/>
      <c r="D32" s="87"/>
      <c r="E32" s="87"/>
      <c r="F32" s="87"/>
      <c r="G32" s="87"/>
      <c r="H32" s="100"/>
      <c r="I32" s="100"/>
      <c r="J32" s="100"/>
    </row>
    <row r="33" spans="1:10" ht="15" x14ac:dyDescent="0.25">
      <c r="A33" s="38" t="s">
        <v>87</v>
      </c>
      <c r="B33" s="54"/>
      <c r="C33" s="72"/>
      <c r="D33" s="87"/>
      <c r="E33" s="87"/>
      <c r="F33" s="87"/>
      <c r="G33" s="87"/>
      <c r="H33" s="100"/>
      <c r="I33" s="100"/>
      <c r="J33" s="100"/>
    </row>
  </sheetData>
  <mergeCells count="3">
    <mergeCell ref="C3:C6"/>
    <mergeCell ref="D3:D6"/>
    <mergeCell ref="I4:I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форма1</vt:lpstr>
      <vt:lpstr>форма2</vt:lpstr>
      <vt:lpstr>форма3</vt:lpstr>
      <vt:lpstr>форма4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Ainur Zhamanova</cp:lastModifiedBy>
  <cp:revision>1</cp:revision>
  <cp:lastPrinted>2019-11-14T11:57:30Z</cp:lastPrinted>
  <dcterms:created xsi:type="dcterms:W3CDTF">2019-04-18T06:43:16Z</dcterms:created>
  <dcterms:modified xsi:type="dcterms:W3CDTF">2019-11-14T11:58:49Z</dcterms:modified>
</cp:coreProperties>
</file>