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1760"/>
  </bookViews>
  <sheets>
    <sheet name="форма1" sheetId="10" r:id="rId1"/>
    <sheet name="форма2" sheetId="9" r:id="rId2"/>
    <sheet name="форма3" sheetId="11" r:id="rId3"/>
    <sheet name="форма4" sheetId="8" r:id="rId4"/>
  </sheets>
  <externalReferences>
    <externalReference r:id="rId5"/>
    <externalReference r:id="rId6"/>
    <externalReference r:id="rId7"/>
  </externalReferences>
  <definedNames>
    <definedName name="depozitUSD">'[1]Р_счета, аккредитивы'!$AD$136</definedName>
  </definedNames>
  <calcPr calcId="145621"/>
</workbook>
</file>

<file path=xl/calcChain.xml><?xml version="1.0" encoding="utf-8"?>
<calcChain xmlns="http://schemas.openxmlformats.org/spreadsheetml/2006/main">
  <c r="D36" i="10" l="1"/>
  <c r="E19" i="11"/>
  <c r="E36" i="11"/>
  <c r="E32" i="11"/>
  <c r="E28" i="11"/>
  <c r="E24" i="11"/>
  <c r="E22" i="11"/>
  <c r="E20" i="11"/>
  <c r="E18" i="11"/>
  <c r="E17" i="11"/>
  <c r="E13" i="11"/>
  <c r="E10" i="11"/>
  <c r="E9" i="11"/>
  <c r="E8" i="11"/>
  <c r="E15" i="11" s="1"/>
  <c r="E6" i="11"/>
  <c r="E27" i="11"/>
  <c r="C4" i="10" l="1"/>
  <c r="C7" i="8" l="1"/>
  <c r="B28" i="11" l="1"/>
  <c r="B30" i="11" s="1"/>
  <c r="E30" i="11"/>
  <c r="G30" i="11"/>
  <c r="G23" i="11"/>
  <c r="G15" i="11"/>
  <c r="F37" i="11"/>
  <c r="G35" i="11"/>
  <c r="E35" i="11"/>
  <c r="B33" i="11"/>
  <c r="B22" i="11"/>
  <c r="B21" i="11"/>
  <c r="B20" i="11"/>
  <c r="B19" i="11"/>
  <c r="B18" i="11"/>
  <c r="B17" i="11"/>
  <c r="B16" i="11"/>
  <c r="B14" i="11"/>
  <c r="B36" i="11" s="1"/>
  <c r="B13" i="11"/>
  <c r="B12" i="11"/>
  <c r="B10" i="11"/>
  <c r="B9" i="11"/>
  <c r="B8" i="11"/>
  <c r="B6" i="11"/>
  <c r="F27" i="8"/>
  <c r="D27" i="8"/>
  <c r="C27" i="8"/>
  <c r="C10" i="10"/>
  <c r="D10" i="10"/>
  <c r="F18" i="8"/>
  <c r="E18" i="8"/>
  <c r="D18" i="8"/>
  <c r="C18" i="8"/>
  <c r="H10" i="8"/>
  <c r="J10" i="8" s="1"/>
  <c r="H7" i="8"/>
  <c r="J7" i="8" s="1"/>
  <c r="D7" i="9"/>
  <c r="C7" i="9"/>
  <c r="C12" i="9" s="1"/>
  <c r="C15" i="9" s="1"/>
  <c r="C29" i="10"/>
  <c r="C31" i="10" s="1"/>
  <c r="D31" i="10"/>
  <c r="D27" i="10"/>
  <c r="D21" i="10"/>
  <c r="C21" i="10"/>
  <c r="D16" i="10"/>
  <c r="C27" i="10"/>
  <c r="C16" i="10"/>
  <c r="H20" i="8"/>
  <c r="J20" i="8" s="1"/>
  <c r="D12" i="9" l="1"/>
  <c r="D15" i="9" s="1"/>
  <c r="D32" i="10"/>
  <c r="D33" i="10"/>
  <c r="C33" i="10"/>
  <c r="D17" i="10"/>
  <c r="C17" i="10"/>
  <c r="C32" i="10"/>
  <c r="C17" i="9"/>
  <c r="B34" i="11"/>
  <c r="B15" i="11"/>
  <c r="B23" i="11" s="1"/>
  <c r="B25" i="11" s="1"/>
  <c r="E23" i="11"/>
  <c r="E25" i="11" s="1"/>
  <c r="E37" i="11" s="1"/>
  <c r="E39" i="11" s="1"/>
  <c r="D17" i="9" l="1"/>
  <c r="G6" i="11"/>
  <c r="G25" i="11" s="1"/>
  <c r="G37" i="11" s="1"/>
  <c r="G39" i="11" s="1"/>
  <c r="D19" i="9"/>
  <c r="H9" i="8"/>
  <c r="J9" i="8" s="1"/>
  <c r="G11" i="8"/>
  <c r="E17" i="9"/>
  <c r="C21" i="9"/>
  <c r="C19" i="9"/>
  <c r="B37" i="11"/>
  <c r="B39" i="11" s="1"/>
  <c r="D25" i="9"/>
  <c r="D22" i="9"/>
  <c r="D24" i="9" l="1"/>
  <c r="D23" i="9" s="1"/>
  <c r="D21" i="9"/>
  <c r="D20" i="9" s="1"/>
  <c r="C25" i="9"/>
  <c r="C22" i="9"/>
  <c r="H11" i="8"/>
  <c r="J11" i="8" s="1"/>
  <c r="G18" i="8"/>
  <c r="H18" i="8" s="1"/>
  <c r="J18" i="8" s="1"/>
  <c r="C24" i="9"/>
  <c r="C20" i="9"/>
  <c r="C23" i="9" s="1"/>
  <c r="H22" i="8" l="1"/>
  <c r="J22" i="8" s="1"/>
  <c r="G24" i="8"/>
  <c r="G27" i="8" l="1"/>
  <c r="H27" i="8" s="1"/>
  <c r="J27" i="8" s="1"/>
  <c r="H24" i="8"/>
  <c r="J24" i="8" s="1"/>
</calcChain>
</file>

<file path=xl/sharedStrings.xml><?xml version="1.0" encoding="utf-8"?>
<sst xmlns="http://schemas.openxmlformats.org/spreadsheetml/2006/main" count="197" uniqueCount="153">
  <si>
    <t xml:space="preserve"> </t>
  </si>
  <si>
    <t>Расходы по реализации</t>
  </si>
  <si>
    <t>11</t>
  </si>
  <si>
    <t>13</t>
  </si>
  <si>
    <t>12</t>
  </si>
  <si>
    <t>АО "Жайремский горно-обогатительный комбинат"</t>
  </si>
  <si>
    <t>в тысячах казахстанских тенге</t>
  </si>
  <si>
    <t>Прим.</t>
  </si>
  <si>
    <t>4</t>
  </si>
  <si>
    <t>Актив по отсроченному подоходному налогу</t>
  </si>
  <si>
    <t>Прочие долгосрочные активы</t>
  </si>
  <si>
    <t>5</t>
  </si>
  <si>
    <t>Итого долгосрочные активы</t>
  </si>
  <si>
    <t>Товарно-материальные запасы</t>
  </si>
  <si>
    <t>6</t>
  </si>
  <si>
    <t>Дебиторская задолженность по основной деятельности и прочая дебиторская задолженность</t>
  </si>
  <si>
    <t>7</t>
  </si>
  <si>
    <t>Предоплаты по текущему подоходному налогу</t>
  </si>
  <si>
    <t>Прочие активы</t>
  </si>
  <si>
    <t xml:space="preserve">Денежные средства </t>
  </si>
  <si>
    <t>8</t>
  </si>
  <si>
    <t>Итого краткосрочные активы</t>
  </si>
  <si>
    <t>ИТОГО АКТИВЫ</t>
  </si>
  <si>
    <t>Акционерный капитал (установленный законодательно)</t>
  </si>
  <si>
    <t>9</t>
  </si>
  <si>
    <t>Прочие резервы</t>
  </si>
  <si>
    <t>Нераспределенная прибыль /(накопленные убытки)</t>
  </si>
  <si>
    <t>ИТОГО СОБСТВЕННЫЙ КАПИТАЛ</t>
  </si>
  <si>
    <t>Долгосрочный банковский займ</t>
  </si>
  <si>
    <t>10</t>
  </si>
  <si>
    <t>Резервы под обязательства по ликвидации и восстановлению горнорудных активов</t>
  </si>
  <si>
    <t>Обязательство по возмещению исторических затрат</t>
  </si>
  <si>
    <t>Задолженность по вознаграждениям работникам</t>
  </si>
  <si>
    <t>Отложенные налоговые обязательства</t>
  </si>
  <si>
    <t>Итого долгосрочные обязательства</t>
  </si>
  <si>
    <t>Кредиторская задолженность по основной деятельности и прочая кредиторская задолженность</t>
  </si>
  <si>
    <t>14</t>
  </si>
  <si>
    <t>Налоги к уплате</t>
  </si>
  <si>
    <t>15</t>
  </si>
  <si>
    <t>Итого краткосрочные обязательства</t>
  </si>
  <si>
    <t>ИТОГО ОБЯЗАТЕЛЬСТВА</t>
  </si>
  <si>
    <t>ИТОГО  СОБСТВЕННЫЙ КАПИТАЛ И ОБЯЗАТЕЛЬСТВА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</si>
  <si>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</si>
  <si>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</si>
  <si>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Доходы</t>
  </si>
  <si>
    <t>Себестоимость реализации</t>
  </si>
  <si>
    <t>16</t>
  </si>
  <si>
    <t>Валовый прибыль(убыток)</t>
  </si>
  <si>
    <t>Прочие операционные доходы</t>
  </si>
  <si>
    <t>17</t>
  </si>
  <si>
    <t>18</t>
  </si>
  <si>
    <t>Общие и административные расходы</t>
  </si>
  <si>
    <t>19</t>
  </si>
  <si>
    <t>Прочие операционные расходы</t>
  </si>
  <si>
    <t>20</t>
  </si>
  <si>
    <t>Операционная прибыль/( убыток)</t>
  </si>
  <si>
    <t>Финансовые доходы</t>
  </si>
  <si>
    <t>21</t>
  </si>
  <si>
    <t>Финансовые расходы</t>
  </si>
  <si>
    <t>22</t>
  </si>
  <si>
    <t>Прибыль(убыток) до налогообложения</t>
  </si>
  <si>
    <t>Экономия/(расходы) по подоходному  налогу</t>
  </si>
  <si>
    <t>23</t>
  </si>
  <si>
    <t>Прибыль(убыток) за период</t>
  </si>
  <si>
    <t>Прочий совокупный убыток</t>
  </si>
  <si>
    <t>-</t>
  </si>
  <si>
    <t>Итого совокупный прибыль(убыток) за период</t>
  </si>
  <si>
    <t>Прибыль(убыток) за период,причитающийся:</t>
  </si>
  <si>
    <t>Акционерам Компании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</si>
  <si>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</si>
  <si>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</si>
  <si>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 xml:space="preserve">Прибыль(Убыток) за период </t>
  </si>
  <si>
    <t>Прочий совокупный доход</t>
  </si>
  <si>
    <t>Итого совокупный убыток за период</t>
  </si>
  <si>
    <t>Расходы по вознаграждениям долевыми инструментами</t>
  </si>
  <si>
    <t>Выплата дивидендов</t>
  </si>
  <si>
    <t>Эмиссия акций</t>
  </si>
  <si>
    <t>Продажа дочернего предприятия</t>
  </si>
  <si>
    <t>Прочие операции собственниками</t>
  </si>
  <si>
    <t>Эффект дисконтирования займа от материнской компании,за вычетом расхода по подоходному налогу</t>
  </si>
  <si>
    <t>Акционерный капитал(установленный)</t>
  </si>
  <si>
    <t>Акционерный капитал(корректировка на гиперинфляцию)</t>
  </si>
  <si>
    <t>Дополнительно</t>
  </si>
  <si>
    <t xml:space="preserve">оплаченный </t>
  </si>
  <si>
    <t>капитал</t>
  </si>
  <si>
    <t>резервы</t>
  </si>
  <si>
    <t>Нераспределен-</t>
  </si>
  <si>
    <t>ная прибыль</t>
  </si>
  <si>
    <t>итого</t>
  </si>
  <si>
    <t xml:space="preserve">Неконтролирующая </t>
  </si>
  <si>
    <t>доля</t>
  </si>
  <si>
    <t>Итого</t>
  </si>
  <si>
    <t>Авансы выданные на долгосрочные активы</t>
  </si>
  <si>
    <t>Инвестиции,в дочерние предприятия</t>
  </si>
  <si>
    <t>2019</t>
  </si>
  <si>
    <t>349.28</t>
  </si>
  <si>
    <t>Пересчитанное сальдо на 01.01.2019г.</t>
  </si>
  <si>
    <t>В тысячах казахстанских тенге</t>
  </si>
  <si>
    <t>2012 г.</t>
  </si>
  <si>
    <t>прим.</t>
  </si>
  <si>
    <t>Движение денежных средств по операционной деятельности</t>
  </si>
  <si>
    <t>Износ и обесценение основных средств и нематериальных активов</t>
  </si>
  <si>
    <t>Процентные расходы</t>
  </si>
  <si>
    <t>Доход от выбытия основных средств,нетто</t>
  </si>
  <si>
    <t>Движение денежных средств по операционной деятельности до изменений оборотного капитала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</si>
  <si>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</si>
  <si>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</si>
  <si>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</si>
  <si>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</si>
  <si>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</si>
  <si>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</si>
  <si>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</si>
  <si>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</si>
  <si>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>Приобретение основных средств</t>
  </si>
  <si>
    <t xml:space="preserve">Депозиты размещенные </t>
  </si>
  <si>
    <t>Прочие выплаты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</si>
  <si>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</si>
  <si>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</si>
  <si>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</si>
  <si>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</si>
  <si>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</si>
  <si>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</si>
  <si>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Чистое увеличение (уменьшение) денежных средств и денежных эквивалентов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</si>
  <si>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</si>
  <si>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</si>
  <si>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Изменение в резервах</t>
  </si>
  <si>
    <t>Налог на прибыль уплаченный</t>
  </si>
  <si>
    <t>корректировки:</t>
  </si>
  <si>
    <t>Процентные доходы по банковским депозитам и займам,выданным работникам</t>
  </si>
  <si>
    <t>Изменение прочих активов</t>
  </si>
  <si>
    <t>За период,закончившийся                             31 марта</t>
  </si>
  <si>
    <t>Нереализованные курсовые разницы</t>
  </si>
  <si>
    <t>Разведочные и оценочные активы</t>
  </si>
  <si>
    <t>Основные средства и НМА</t>
  </si>
  <si>
    <t>24</t>
  </si>
  <si>
    <t>25</t>
  </si>
  <si>
    <t>2020</t>
  </si>
  <si>
    <t>Остаток на 01.01.2019 года</t>
  </si>
  <si>
    <t>Остаток на  31.03. 2019 г.</t>
  </si>
  <si>
    <t>Остаток на  01.01.2020 г.</t>
  </si>
  <si>
    <t>Остаток на 31.03.2020</t>
  </si>
  <si>
    <t>Председатель Правления Бартош С.А. __________________________</t>
  </si>
  <si>
    <t>Главный бухгалтер Худякова Е.В. ___________________</t>
  </si>
  <si>
    <t>Промежуточный сокращенный отчет о финансовом положении (неаудированный)</t>
  </si>
  <si>
    <t>5228.19</t>
  </si>
  <si>
    <t>1377.58</t>
  </si>
  <si>
    <t>-410,50</t>
  </si>
  <si>
    <t xml:space="preserve">Промежуточный сокращенный отчет об изменении в капитале (неаудированный) </t>
  </si>
  <si>
    <t>Изменение прочих обязательств</t>
  </si>
  <si>
    <t>(Прибыль)/убыток от курсовой разницы</t>
  </si>
  <si>
    <t>АО "Жайремский горно-обогатительный комбинат"промежуточный</t>
  </si>
  <si>
    <t>сокращенный отчет о движении денежных средств(неаудированный)</t>
  </si>
  <si>
    <t>Промежуточный сокращенный отчет о прибылях и убытках и прочем совокупном доходе(неаудированный)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</si>
</sst>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00"/>
  </numFmts>
  <fonts count="3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4"/>
      <name val="Times New Roman CYR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i/>
      <sz val="9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99">
    <xf numFmtId="0" fontId="0" fillId="0" borderId="0" xfId="0" applyAlignment="1">
      <alignment vertical="top"/>
    </xf>
    <xf numFmtId="0" fontId="6" fillId="0" borderId="0" xfId="0" applyFont="1" applyFill="1"/>
    <xf numFmtId="164" fontId="6" fillId="0" borderId="0" xfId="0" applyNumberFormat="1" applyFont="1" applyFill="1"/>
    <xf numFmtId="0" fontId="7" fillId="2" borderId="0" xfId="0" applyFont="1" applyFill="1"/>
    <xf numFmtId="0" fontId="8" fillId="3" borderId="0" xfId="0" applyFont="1" applyFill="1"/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5" fillId="2" borderId="0" xfId="0" applyFont="1" applyFill="1"/>
    <xf numFmtId="0" fontId="2" fillId="0" borderId="37" xfId="1" applyFont="1" applyFill="1" applyBorder="1"/>
    <xf numFmtId="0" fontId="2" fillId="0" borderId="21" xfId="1" applyFont="1" applyFill="1" applyBorder="1"/>
    <xf numFmtId="0" fontId="2" fillId="0" borderId="0" xfId="1" applyFont="1" applyFill="1" applyBorder="1"/>
    <xf numFmtId="0" fontId="2" fillId="0" borderId="1" xfId="1" applyFont="1" applyFill="1" applyBorder="1"/>
    <xf numFmtId="0" fontId="12" fillId="0" borderId="0" xfId="1" applyFont="1"/>
    <xf numFmtId="0" fontId="10" fillId="0" borderId="0" xfId="1" applyFont="1"/>
    <xf numFmtId="3" fontId="2" fillId="0" borderId="0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top"/>
    </xf>
    <xf numFmtId="0" fontId="16" fillId="0" borderId="0" xfId="0" applyFont="1" applyFill="1"/>
    <xf numFmtId="0" fontId="14" fillId="0" borderId="0" xfId="1" applyFont="1"/>
    <xf numFmtId="0" fontId="14" fillId="0" borderId="0" xfId="0" applyFont="1"/>
    <xf numFmtId="0" fontId="16" fillId="2" borderId="0" xfId="0" applyFont="1" applyFill="1" applyAlignment="1"/>
    <xf numFmtId="0" fontId="14" fillId="2" borderId="0" xfId="0" applyFont="1" applyFill="1" applyAlignment="1"/>
    <xf numFmtId="0" fontId="2" fillId="0" borderId="32" xfId="0" applyFont="1" applyBorder="1" applyAlignment="1">
      <alignment wrapText="1"/>
    </xf>
    <xf numFmtId="165" fontId="2" fillId="0" borderId="31" xfId="0" applyNumberFormat="1" applyFont="1" applyBorder="1" applyAlignment="1">
      <alignment horizontal="right" wrapText="1"/>
    </xf>
    <xf numFmtId="49" fontId="2" fillId="0" borderId="32" xfId="0" applyNumberFormat="1" applyFont="1" applyBorder="1" applyAlignment="1">
      <alignment horizontal="center" wrapText="1"/>
    </xf>
    <xf numFmtId="164" fontId="2" fillId="0" borderId="33" xfId="2" applyNumberFormat="1" applyFont="1" applyBorder="1" applyAlignment="1">
      <alignment wrapText="1"/>
    </xf>
    <xf numFmtId="0" fontId="2" fillId="0" borderId="31" xfId="0" applyNumberFormat="1" applyFont="1" applyBorder="1" applyAlignment="1">
      <alignment horizontal="right" wrapText="1"/>
    </xf>
    <xf numFmtId="3" fontId="2" fillId="0" borderId="32" xfId="0" applyNumberFormat="1" applyFont="1" applyBorder="1" applyAlignment="1">
      <alignment wrapText="1"/>
    </xf>
    <xf numFmtId="164" fontId="2" fillId="0" borderId="32" xfId="2" applyNumberFormat="1" applyFont="1" applyBorder="1" applyAlignment="1">
      <alignment horizontal="right" wrapText="1"/>
    </xf>
    <xf numFmtId="164" fontId="2" fillId="0" borderId="32" xfId="2" applyNumberFormat="1" applyFont="1" applyBorder="1" applyAlignment="1">
      <alignment wrapText="1"/>
    </xf>
    <xf numFmtId="164" fontId="2" fillId="0" borderId="0" xfId="0" applyNumberFormat="1" applyFont="1"/>
    <xf numFmtId="3" fontId="2" fillId="0" borderId="32" xfId="0" applyNumberFormat="1" applyFont="1" applyBorder="1" applyAlignment="1">
      <alignment horizontal="right" wrapText="1"/>
    </xf>
    <xf numFmtId="43" fontId="2" fillId="0" borderId="0" xfId="2" applyFont="1"/>
    <xf numFmtId="0" fontId="2" fillId="0" borderId="26" xfId="0" applyFont="1" applyBorder="1" applyAlignment="1">
      <alignment wrapText="1"/>
    </xf>
    <xf numFmtId="165" fontId="2" fillId="0" borderId="26" xfId="0" applyNumberFormat="1" applyFont="1" applyBorder="1" applyAlignment="1">
      <alignment horizontal="right" wrapText="1"/>
    </xf>
    <xf numFmtId="49" fontId="2" fillId="0" borderId="29" xfId="0" applyNumberFormat="1" applyFont="1" applyBorder="1" applyAlignment="1">
      <alignment horizontal="center" wrapText="1"/>
    </xf>
    <xf numFmtId="164" fontId="2" fillId="0" borderId="29" xfId="2" applyNumberFormat="1" applyFont="1" applyBorder="1" applyAlignment="1">
      <alignment horizontal="right" wrapText="1"/>
    </xf>
    <xf numFmtId="49" fontId="2" fillId="0" borderId="0" xfId="0" applyNumberFormat="1" applyFont="1"/>
    <xf numFmtId="3" fontId="18" fillId="0" borderId="0" xfId="0" applyNumberFormat="1" applyFont="1"/>
    <xf numFmtId="0" fontId="17" fillId="0" borderId="0" xfId="0" applyFont="1"/>
    <xf numFmtId="3" fontId="17" fillId="0" borderId="0" xfId="0" applyNumberFormat="1" applyFont="1"/>
    <xf numFmtId="0" fontId="1" fillId="0" borderId="0" xfId="0" applyFont="1" applyFill="1"/>
    <xf numFmtId="0" fontId="1" fillId="2" borderId="0" xfId="0" applyFont="1" applyFill="1"/>
    <xf numFmtId="0" fontId="20" fillId="0" borderId="28" xfId="0" applyFont="1" applyBorder="1" applyAlignment="1">
      <alignment wrapText="1"/>
    </xf>
    <xf numFmtId="3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vertical="top"/>
    </xf>
    <xf numFmtId="3" fontId="19" fillId="0" borderId="0" xfId="0" applyNumberFormat="1" applyFont="1"/>
    <xf numFmtId="49" fontId="4" fillId="0" borderId="26" xfId="0" applyNumberFormat="1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wrapText="1"/>
    </xf>
    <xf numFmtId="3" fontId="4" fillId="0" borderId="33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/>
    <xf numFmtId="49" fontId="4" fillId="0" borderId="32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right"/>
    </xf>
    <xf numFmtId="49" fontId="22" fillId="0" borderId="32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vertical="top" wrapText="1"/>
    </xf>
    <xf numFmtId="0" fontId="2" fillId="0" borderId="2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/>
    <xf numFmtId="0" fontId="22" fillId="3" borderId="0" xfId="0" applyFont="1" applyFill="1"/>
    <xf numFmtId="49" fontId="15" fillId="4" borderId="0" xfId="0" applyNumberFormat="1" applyFont="1" applyFill="1" applyBorder="1" applyAlignment="1">
      <alignment horizontal="center"/>
    </xf>
    <xf numFmtId="4" fontId="22" fillId="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wrapText="1"/>
    </xf>
    <xf numFmtId="164" fontId="2" fillId="0" borderId="33" xfId="2" applyNumberFormat="1" applyFont="1" applyBorder="1" applyAlignment="1">
      <alignment horizontal="center" wrapText="1"/>
    </xf>
    <xf numFmtId="164" fontId="2" fillId="0" borderId="0" xfId="2" applyNumberFormat="1" applyFont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1" fontId="2" fillId="0" borderId="33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0" fontId="12" fillId="0" borderId="0" xfId="1" applyFont="1" applyBorder="1"/>
    <xf numFmtId="3" fontId="1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9" fontId="2" fillId="0" borderId="28" xfId="0" applyNumberFormat="1" applyFont="1" applyFill="1" applyBorder="1" applyAlignment="1">
      <alignment horizontal="center" wrapText="1"/>
    </xf>
    <xf numFmtId="4" fontId="2" fillId="0" borderId="40" xfId="0" applyNumberFormat="1" applyFont="1" applyFill="1" applyBorder="1" applyAlignment="1">
      <alignment horizontal="right" wrapText="1"/>
    </xf>
    <xf numFmtId="4" fontId="17" fillId="0" borderId="38" xfId="0" applyNumberFormat="1" applyFont="1" applyFill="1" applyBorder="1" applyAlignment="1">
      <alignment horizontal="right" wrapText="1"/>
    </xf>
    <xf numFmtId="165" fontId="2" fillId="0" borderId="3" xfId="0" applyNumberFormat="1" applyFont="1" applyFill="1" applyBorder="1" applyAlignment="1">
      <alignment horizontal="right" wrapText="1"/>
    </xf>
    <xf numFmtId="164" fontId="2" fillId="0" borderId="40" xfId="2" applyNumberFormat="1" applyFont="1" applyFill="1" applyBorder="1" applyAlignment="1">
      <alignment horizontal="center" wrapText="1"/>
    </xf>
    <xf numFmtId="3" fontId="2" fillId="0" borderId="40" xfId="0" applyNumberFormat="1" applyFont="1" applyFill="1" applyBorder="1" applyAlignment="1">
      <alignment horizontal="right" wrapText="1"/>
    </xf>
    <xf numFmtId="164" fontId="2" fillId="0" borderId="40" xfId="2" applyNumberFormat="1" applyFont="1" applyFill="1" applyBorder="1" applyAlignment="1">
      <alignment wrapText="1"/>
    </xf>
    <xf numFmtId="0" fontId="2" fillId="0" borderId="28" xfId="0" applyFont="1" applyBorder="1" applyAlignment="1">
      <alignment wrapText="1"/>
    </xf>
    <xf numFmtId="165" fontId="2" fillId="0" borderId="3" xfId="0" applyNumberFormat="1" applyFont="1" applyBorder="1" applyAlignment="1">
      <alignment horizontal="right" wrapText="1"/>
    </xf>
    <xf numFmtId="49" fontId="2" fillId="0" borderId="28" xfId="0" applyNumberFormat="1" applyFont="1" applyBorder="1" applyAlignment="1">
      <alignment horizontal="center" wrapText="1"/>
    </xf>
    <xf numFmtId="164" fontId="2" fillId="0" borderId="40" xfId="2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horizontal="right" wrapText="1"/>
    </xf>
    <xf numFmtId="164" fontId="2" fillId="0" borderId="40" xfId="2" applyNumberFormat="1" applyFont="1" applyBorder="1" applyAlignment="1">
      <alignment horizontal="right" wrapText="1"/>
    </xf>
    <xf numFmtId="165" fontId="2" fillId="0" borderId="26" xfId="0" applyNumberFormat="1" applyFont="1" applyFill="1" applyBorder="1" applyAlignment="1">
      <alignment horizontal="right" wrapText="1"/>
    </xf>
    <xf numFmtId="49" fontId="2" fillId="0" borderId="26" xfId="0" applyNumberFormat="1" applyFont="1" applyFill="1" applyBorder="1" applyAlignment="1">
      <alignment horizontal="center" wrapText="1"/>
    </xf>
    <xf numFmtId="164" fontId="2" fillId="0" borderId="29" xfId="2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horizontal="right" wrapText="1"/>
    </xf>
    <xf numFmtId="165" fontId="2" fillId="0" borderId="27" xfId="0" applyNumberFormat="1" applyFont="1" applyFill="1" applyBorder="1" applyAlignment="1">
      <alignment horizontal="right" wrapText="1"/>
    </xf>
    <xf numFmtId="49" fontId="2" fillId="0" borderId="27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/>
    <xf numFmtId="3" fontId="24" fillId="0" borderId="32" xfId="0" applyNumberFormat="1" applyFont="1" applyFill="1" applyBorder="1" applyAlignment="1"/>
    <xf numFmtId="49" fontId="4" fillId="0" borderId="34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3" fontId="2" fillId="0" borderId="22" xfId="1" applyNumberFormat="1" applyFont="1" applyFill="1" applyBorder="1" applyAlignment="1">
      <alignment horizontal="right"/>
    </xf>
    <xf numFmtId="0" fontId="2" fillId="0" borderId="21" xfId="1" applyFont="1" applyFill="1" applyBorder="1" applyAlignment="1">
      <alignment horizontal="left" wrapText="1"/>
    </xf>
    <xf numFmtId="0" fontId="2" fillId="0" borderId="42" xfId="1" applyFont="1" applyFill="1" applyBorder="1"/>
    <xf numFmtId="3" fontId="2" fillId="0" borderId="42" xfId="0" applyNumberFormat="1" applyFont="1" applyFill="1" applyBorder="1" applyAlignment="1">
      <alignment wrapText="1"/>
    </xf>
    <xf numFmtId="3" fontId="2" fillId="0" borderId="42" xfId="0" applyNumberFormat="1" applyFont="1" applyFill="1" applyBorder="1" applyAlignment="1">
      <alignment horizontal="right" wrapText="1"/>
    </xf>
    <xf numFmtId="3" fontId="2" fillId="0" borderId="43" xfId="1" applyNumberFormat="1" applyFont="1" applyFill="1" applyBorder="1" applyAlignment="1">
      <alignment horizontal="right"/>
    </xf>
    <xf numFmtId="0" fontId="2" fillId="0" borderId="44" xfId="1" applyFont="1" applyFill="1" applyBorder="1" applyAlignment="1">
      <alignment horizontal="left" vertical="top" wrapText="1"/>
    </xf>
    <xf numFmtId="0" fontId="2" fillId="0" borderId="45" xfId="1" applyFont="1" applyFill="1" applyBorder="1"/>
    <xf numFmtId="0" fontId="2" fillId="0" borderId="45" xfId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 wrapText="1"/>
    </xf>
    <xf numFmtId="3" fontId="2" fillId="0" borderId="45" xfId="1" applyNumberFormat="1" applyFont="1" applyFill="1" applyBorder="1" applyAlignment="1">
      <alignment horizontal="right"/>
    </xf>
    <xf numFmtId="164" fontId="2" fillId="0" borderId="45" xfId="2" applyNumberFormat="1" applyFont="1" applyFill="1" applyBorder="1" applyAlignment="1">
      <alignment horizontal="right"/>
    </xf>
    <xf numFmtId="3" fontId="2" fillId="0" borderId="46" xfId="1" applyNumberFormat="1" applyFont="1" applyFill="1" applyBorder="1" applyAlignment="1">
      <alignment horizontal="right"/>
    </xf>
    <xf numFmtId="0" fontId="10" fillId="0" borderId="37" xfId="1" applyFont="1" applyFill="1" applyBorder="1"/>
    <xf numFmtId="0" fontId="11" fillId="0" borderId="42" xfId="0" applyFont="1" applyFill="1" applyBorder="1" applyAlignment="1"/>
    <xf numFmtId="0" fontId="11" fillId="0" borderId="42" xfId="1" applyFont="1" applyFill="1" applyBorder="1"/>
    <xf numFmtId="0" fontId="12" fillId="0" borderId="42" xfId="1" applyFont="1" applyFill="1" applyBorder="1"/>
    <xf numFmtId="0" fontId="11" fillId="0" borderId="43" xfId="1" applyFont="1" applyFill="1" applyBorder="1"/>
    <xf numFmtId="0" fontId="2" fillId="0" borderId="44" xfId="1" applyFont="1" applyFill="1" applyBorder="1"/>
    <xf numFmtId="0" fontId="2" fillId="0" borderId="27" xfId="1" applyFont="1" applyFill="1" applyBorder="1"/>
    <xf numFmtId="0" fontId="2" fillId="0" borderId="2" xfId="1" applyFont="1" applyFill="1" applyBorder="1"/>
    <xf numFmtId="0" fontId="2" fillId="0" borderId="0" xfId="1" applyFont="1" applyFill="1" applyBorder="1" applyAlignment="1">
      <alignment horizontal="center" wrapText="1"/>
    </xf>
    <xf numFmtId="0" fontId="2" fillId="0" borderId="26" xfId="1" applyFont="1" applyFill="1" applyBorder="1"/>
    <xf numFmtId="0" fontId="2" fillId="0" borderId="49" xfId="1" applyFont="1" applyFill="1" applyBorder="1"/>
    <xf numFmtId="49" fontId="2" fillId="0" borderId="49" xfId="0" applyNumberFormat="1" applyFont="1" applyFill="1" applyBorder="1" applyAlignment="1">
      <alignment wrapText="1"/>
    </xf>
    <xf numFmtId="0" fontId="2" fillId="0" borderId="49" xfId="1" applyFont="1" applyFill="1" applyBorder="1" applyAlignment="1">
      <alignment horizontal="center" wrapText="1"/>
    </xf>
    <xf numFmtId="0" fontId="2" fillId="0" borderId="30" xfId="1" applyFont="1" applyFill="1" applyBorder="1" applyAlignment="1">
      <alignment horizontal="center"/>
    </xf>
    <xf numFmtId="0" fontId="2" fillId="0" borderId="31" xfId="1" applyFont="1" applyFill="1" applyBorder="1"/>
    <xf numFmtId="0" fontId="2" fillId="0" borderId="33" xfId="1" applyFont="1" applyFill="1" applyBorder="1" applyAlignment="1">
      <alignment horizontal="center"/>
    </xf>
    <xf numFmtId="0" fontId="9" fillId="0" borderId="31" xfId="0" applyFont="1" applyFill="1" applyBorder="1" applyAlignment="1"/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2" fillId="0" borderId="35" xfId="1" applyFont="1" applyFill="1" applyBorder="1"/>
    <xf numFmtId="49" fontId="2" fillId="0" borderId="50" xfId="0" applyNumberFormat="1" applyFont="1" applyFill="1" applyBorder="1" applyAlignment="1">
      <alignment wrapText="1"/>
    </xf>
    <xf numFmtId="0" fontId="2" fillId="0" borderId="50" xfId="1" applyFont="1" applyFill="1" applyBorder="1" applyAlignment="1">
      <alignment horizontal="center" wrapText="1"/>
    </xf>
    <xf numFmtId="49" fontId="2" fillId="0" borderId="52" xfId="0" applyNumberFormat="1" applyFont="1" applyFill="1" applyBorder="1" applyAlignment="1">
      <alignment wrapText="1"/>
    </xf>
    <xf numFmtId="0" fontId="2" fillId="0" borderId="52" xfId="1" applyFont="1" applyFill="1" applyBorder="1" applyAlignment="1">
      <alignment horizontal="center" wrapText="1"/>
    </xf>
    <xf numFmtId="49" fontId="2" fillId="0" borderId="47" xfId="0" applyNumberFormat="1" applyFont="1" applyFill="1" applyBorder="1" applyAlignment="1">
      <alignment wrapText="1"/>
    </xf>
    <xf numFmtId="0" fontId="2" fillId="0" borderId="47" xfId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2" fontId="24" fillId="0" borderId="24" xfId="0" applyNumberFormat="1" applyFont="1" applyFill="1" applyBorder="1" applyAlignment="1">
      <alignment horizontal="center"/>
    </xf>
    <xf numFmtId="2" fontId="24" fillId="0" borderId="25" xfId="0" applyNumberFormat="1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0" borderId="3" xfId="0" applyFont="1" applyFill="1" applyBorder="1" applyAlignment="1"/>
    <xf numFmtId="0" fontId="30" fillId="0" borderId="4" xfId="0" applyFont="1" applyFill="1" applyBorder="1" applyAlignment="1">
      <alignment horizontal="center"/>
    </xf>
    <xf numFmtId="14" fontId="30" fillId="0" borderId="5" xfId="0" applyNumberFormat="1" applyFont="1" applyFill="1" applyBorder="1"/>
    <xf numFmtId="14" fontId="30" fillId="0" borderId="6" xfId="0" applyNumberFormat="1" applyFont="1" applyFill="1" applyBorder="1"/>
    <xf numFmtId="49" fontId="26" fillId="0" borderId="11" xfId="0" applyNumberFormat="1" applyFont="1" applyFill="1" applyBorder="1"/>
    <xf numFmtId="164" fontId="26" fillId="0" borderId="13" xfId="2" applyNumberFormat="1" applyFont="1" applyFill="1" applyBorder="1" applyAlignment="1">
      <alignment horizontal="right"/>
    </xf>
    <xf numFmtId="164" fontId="26" fillId="0" borderId="14" xfId="2" applyNumberFormat="1" applyFont="1" applyFill="1" applyBorder="1" applyAlignment="1">
      <alignment horizontal="right"/>
    </xf>
    <xf numFmtId="164" fontId="2" fillId="0" borderId="13" xfId="2" applyNumberFormat="1" applyFont="1" applyFill="1" applyBorder="1" applyAlignment="1">
      <alignment horizontal="right"/>
    </xf>
    <xf numFmtId="49" fontId="30" fillId="0" borderId="17" xfId="0" applyNumberFormat="1" applyFont="1" applyFill="1" applyBorder="1"/>
    <xf numFmtId="49" fontId="30" fillId="0" borderId="18" xfId="0" applyNumberFormat="1" applyFont="1" applyFill="1" applyBorder="1" applyAlignment="1">
      <alignment horizontal="center"/>
    </xf>
    <xf numFmtId="164" fontId="30" fillId="0" borderId="19" xfId="2" applyNumberFormat="1" applyFont="1" applyFill="1" applyBorder="1" applyAlignment="1">
      <alignment horizontal="right"/>
    </xf>
    <xf numFmtId="164" fontId="30" fillId="0" borderId="20" xfId="2" applyNumberFormat="1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wrapText="1"/>
    </xf>
    <xf numFmtId="164" fontId="2" fillId="0" borderId="14" xfId="2" applyNumberFormat="1" applyFont="1" applyFill="1" applyBorder="1" applyAlignment="1">
      <alignment horizontal="right"/>
    </xf>
    <xf numFmtId="49" fontId="30" fillId="0" borderId="16" xfId="0" applyNumberFormat="1" applyFont="1" applyFill="1" applyBorder="1"/>
    <xf numFmtId="49" fontId="30" fillId="0" borderId="4" xfId="0" applyNumberFormat="1" applyFont="1" applyFill="1" applyBorder="1" applyAlignment="1">
      <alignment horizontal="center"/>
    </xf>
    <xf numFmtId="164" fontId="30" fillId="0" borderId="5" xfId="2" applyNumberFormat="1" applyFont="1" applyFill="1" applyBorder="1" applyAlignment="1">
      <alignment horizontal="right"/>
    </xf>
    <xf numFmtId="164" fontId="30" fillId="0" borderId="6" xfId="2" applyNumberFormat="1" applyFont="1" applyFill="1" applyBorder="1" applyAlignment="1">
      <alignment horizontal="right"/>
    </xf>
    <xf numFmtId="49" fontId="26" fillId="0" borderId="7" xfId="0" applyNumberFormat="1" applyFont="1" applyFill="1" applyBorder="1" applyAlignment="1">
      <alignment horizontal="left" wrapText="1"/>
    </xf>
    <xf numFmtId="49" fontId="26" fillId="0" borderId="8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left" wrapText="1"/>
    </xf>
    <xf numFmtId="49" fontId="30" fillId="0" borderId="11" xfId="0" applyNumberFormat="1" applyFont="1" applyFill="1" applyBorder="1"/>
    <xf numFmtId="49" fontId="30" fillId="0" borderId="12" xfId="0" applyNumberFormat="1" applyFont="1" applyFill="1" applyBorder="1" applyAlignment="1">
      <alignment horizontal="center"/>
    </xf>
    <xf numFmtId="0" fontId="29" fillId="0" borderId="0" xfId="0" applyFont="1" applyFill="1"/>
    <xf numFmtId="49" fontId="26" fillId="0" borderId="4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 wrapText="1"/>
    </xf>
    <xf numFmtId="2" fontId="24" fillId="0" borderId="42" xfId="0" applyNumberFormat="1" applyFont="1" applyFill="1" applyBorder="1" applyAlignment="1">
      <alignment horizontal="center"/>
    </xf>
    <xf numFmtId="2" fontId="24" fillId="0" borderId="43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left" wrapText="1"/>
    </xf>
    <xf numFmtId="164" fontId="1" fillId="0" borderId="13" xfId="2" applyNumberFormat="1" applyFont="1" applyFill="1" applyBorder="1" applyAlignment="1">
      <alignment horizontal="right"/>
    </xf>
    <xf numFmtId="164" fontId="1" fillId="0" borderId="14" xfId="2" applyNumberFormat="1" applyFont="1" applyFill="1" applyBorder="1" applyAlignment="1">
      <alignment horizontal="right"/>
    </xf>
    <xf numFmtId="164" fontId="1" fillId="0" borderId="19" xfId="2" applyNumberFormat="1" applyFont="1" applyFill="1" applyBorder="1" applyAlignment="1">
      <alignment horizontal="right"/>
    </xf>
    <xf numFmtId="164" fontId="1" fillId="0" borderId="20" xfId="2" applyNumberFormat="1" applyFont="1" applyFill="1" applyBorder="1" applyAlignment="1">
      <alignment horizontal="right"/>
    </xf>
    <xf numFmtId="164" fontId="1" fillId="0" borderId="5" xfId="2" applyNumberFormat="1" applyFont="1" applyFill="1" applyBorder="1" applyAlignment="1">
      <alignment horizontal="right"/>
    </xf>
    <xf numFmtId="164" fontId="1" fillId="0" borderId="6" xfId="2" applyNumberFormat="1" applyFont="1" applyFill="1" applyBorder="1" applyAlignment="1">
      <alignment horizontal="right"/>
    </xf>
    <xf numFmtId="164" fontId="2" fillId="0" borderId="9" xfId="2" applyNumberFormat="1" applyFont="1" applyFill="1" applyBorder="1" applyAlignment="1">
      <alignment horizontal="right"/>
    </xf>
    <xf numFmtId="164" fontId="2" fillId="0" borderId="10" xfId="2" applyNumberFormat="1" applyFont="1" applyFill="1" applyBorder="1" applyAlignment="1">
      <alignment horizontal="right"/>
    </xf>
    <xf numFmtId="0" fontId="2" fillId="2" borderId="0" xfId="0" applyFont="1" applyFill="1" applyAlignment="1"/>
    <xf numFmtId="0" fontId="1" fillId="2" borderId="0" xfId="0" applyFont="1" applyFill="1" applyAlignment="1"/>
    <xf numFmtId="0" fontId="13" fillId="0" borderId="31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/>
    </xf>
    <xf numFmtId="3" fontId="13" fillId="0" borderId="33" xfId="0" applyNumberFormat="1" applyFont="1" applyFill="1" applyBorder="1" applyAlignment="1"/>
    <xf numFmtId="3" fontId="13" fillId="0" borderId="32" xfId="0" applyNumberFormat="1" applyFont="1" applyFill="1" applyBorder="1" applyAlignment="1"/>
    <xf numFmtId="0" fontId="13" fillId="0" borderId="31" xfId="0" applyFont="1" applyFill="1" applyBorder="1"/>
    <xf numFmtId="0" fontId="1" fillId="0" borderId="31" xfId="0" applyFont="1" applyFill="1" applyBorder="1" applyAlignment="1">
      <alignment horizontal="left" wrapText="1"/>
    </xf>
    <xf numFmtId="49" fontId="15" fillId="0" borderId="3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vertical="center" wrapText="1"/>
    </xf>
    <xf numFmtId="49" fontId="25" fillId="0" borderId="35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32" fillId="0" borderId="0" xfId="1" applyFont="1" applyBorder="1"/>
    <xf numFmtId="0" fontId="33" fillId="3" borderId="0" xfId="0" applyFont="1" applyFill="1"/>
    <xf numFmtId="49" fontId="1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wrapText="1"/>
    </xf>
    <xf numFmtId="0" fontId="32" fillId="0" borderId="0" xfId="1" applyFont="1"/>
    <xf numFmtId="0" fontId="1" fillId="0" borderId="36" xfId="1" applyFont="1" applyFill="1" applyBorder="1"/>
    <xf numFmtId="0" fontId="1" fillId="0" borderId="39" xfId="1" applyFont="1" applyFill="1" applyBorder="1"/>
    <xf numFmtId="3" fontId="1" fillId="0" borderId="39" xfId="0" applyNumberFormat="1" applyFont="1" applyFill="1" applyBorder="1" applyAlignment="1">
      <alignment horizontal="right" wrapText="1"/>
    </xf>
    <xf numFmtId="3" fontId="1" fillId="0" borderId="39" xfId="0" applyNumberFormat="1" applyFont="1" applyFill="1" applyBorder="1" applyAlignment="1">
      <alignment wrapText="1"/>
    </xf>
    <xf numFmtId="3" fontId="1" fillId="0" borderId="39" xfId="1" applyNumberFormat="1" applyFont="1" applyFill="1" applyBorder="1" applyAlignment="1">
      <alignment horizontal="right"/>
    </xf>
    <xf numFmtId="3" fontId="1" fillId="0" borderId="41" xfId="1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wrapText="1"/>
    </xf>
    <xf numFmtId="0" fontId="1" fillId="0" borderId="21" xfId="1" applyFont="1" applyFill="1" applyBorder="1"/>
    <xf numFmtId="0" fontId="1" fillId="0" borderId="1" xfId="1" applyFont="1" applyFill="1" applyBorder="1"/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3" fontId="1" fillId="0" borderId="22" xfId="1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  <xf numFmtId="3" fontId="1" fillId="0" borderId="1" xfId="1" applyNumberFormat="1" applyFont="1" applyFill="1" applyBorder="1" applyAlignment="1">
      <alignment horizontal="right"/>
    </xf>
    <xf numFmtId="3" fontId="1" fillId="0" borderId="1" xfId="1" applyNumberFormat="1" applyFont="1" applyFill="1" applyBorder="1"/>
    <xf numFmtId="0" fontId="1" fillId="0" borderId="1" xfId="1" applyFont="1" applyFill="1" applyBorder="1" applyAlignment="1">
      <alignment horizontal="right"/>
    </xf>
    <xf numFmtId="0" fontId="1" fillId="0" borderId="51" xfId="1" applyFont="1" applyFill="1" applyBorder="1"/>
    <xf numFmtId="0" fontId="1" fillId="0" borderId="47" xfId="1" applyFont="1" applyFill="1" applyBorder="1"/>
    <xf numFmtId="3" fontId="1" fillId="0" borderId="47" xfId="0" applyNumberFormat="1" applyFont="1" applyFill="1" applyBorder="1" applyAlignment="1">
      <alignment wrapText="1"/>
    </xf>
    <xf numFmtId="3" fontId="1" fillId="0" borderId="47" xfId="0" applyNumberFormat="1" applyFont="1" applyFill="1" applyBorder="1" applyAlignment="1">
      <alignment horizontal="right" wrapText="1"/>
    </xf>
    <xf numFmtId="3" fontId="1" fillId="0" borderId="48" xfId="1" applyNumberFormat="1" applyFont="1" applyFill="1" applyBorder="1" applyAlignment="1">
      <alignment horizontal="right"/>
    </xf>
    <xf numFmtId="0" fontId="10" fillId="0" borderId="0" xfId="1" applyFont="1" applyAlignment="1"/>
    <xf numFmtId="0" fontId="29" fillId="2" borderId="0" xfId="0" applyFont="1" applyFill="1" applyAlignment="1"/>
    <xf numFmtId="0" fontId="1" fillId="0" borderId="0" xfId="1" applyFont="1"/>
    <xf numFmtId="0" fontId="29" fillId="0" borderId="0" xfId="1" applyFont="1" applyBorder="1" applyAlignment="1"/>
    <xf numFmtId="0" fontId="29" fillId="0" borderId="2" xfId="1" applyFont="1" applyBorder="1" applyAlignment="1"/>
    <xf numFmtId="3" fontId="32" fillId="0" borderId="0" xfId="1" applyNumberFormat="1" applyFont="1" applyBorder="1" applyAlignment="1">
      <alignment horizontal="center"/>
    </xf>
    <xf numFmtId="0" fontId="31" fillId="2" borderId="0" xfId="0" applyFont="1" applyFill="1"/>
    <xf numFmtId="0" fontId="34" fillId="0" borderId="0" xfId="0" applyFont="1" applyFill="1"/>
    <xf numFmtId="0" fontId="1" fillId="0" borderId="29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0" fillId="2" borderId="0" xfId="0" applyFont="1" applyFill="1" applyAlignment="1"/>
    <xf numFmtId="0" fontId="29" fillId="0" borderId="0" xfId="0" applyFont="1" applyFill="1" applyAlignment="1">
      <alignment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164" fontId="1" fillId="0" borderId="40" xfId="2" applyNumberFormat="1" applyFont="1" applyFill="1" applyBorder="1" applyAlignment="1">
      <alignment horizontal="center" wrapText="1"/>
    </xf>
    <xf numFmtId="3" fontId="1" fillId="0" borderId="40" xfId="0" applyNumberFormat="1" applyFont="1" applyFill="1" applyBorder="1" applyAlignment="1">
      <alignment horizontal="right" wrapText="1"/>
    </xf>
    <xf numFmtId="164" fontId="1" fillId="0" borderId="40" xfId="2" applyNumberFormat="1" applyFont="1" applyFill="1" applyBorder="1" applyAlignment="1">
      <alignment horizontal="right" wrapText="1"/>
    </xf>
    <xf numFmtId="0" fontId="1" fillId="0" borderId="32" xfId="0" applyFont="1" applyBorder="1" applyAlignment="1">
      <alignment wrapText="1"/>
    </xf>
    <xf numFmtId="165" fontId="1" fillId="0" borderId="31" xfId="0" applyNumberFormat="1" applyFont="1" applyBorder="1" applyAlignment="1">
      <alignment horizontal="right" wrapText="1"/>
    </xf>
    <xf numFmtId="49" fontId="1" fillId="0" borderId="32" xfId="0" applyNumberFormat="1" applyFont="1" applyBorder="1" applyAlignment="1">
      <alignment horizontal="center" wrapText="1"/>
    </xf>
    <xf numFmtId="164" fontId="1" fillId="0" borderId="33" xfId="2" applyNumberFormat="1" applyFont="1" applyBorder="1" applyAlignment="1">
      <alignment horizontal="center" wrapText="1"/>
    </xf>
    <xf numFmtId="164" fontId="1" fillId="0" borderId="0" xfId="2" applyNumberFormat="1" applyFont="1" applyBorder="1" applyAlignment="1">
      <alignment wrapText="1"/>
    </xf>
    <xf numFmtId="164" fontId="1" fillId="0" borderId="33" xfId="2" applyNumberFormat="1" applyFont="1" applyBorder="1" applyAlignment="1">
      <alignment wrapText="1"/>
    </xf>
    <xf numFmtId="165" fontId="1" fillId="0" borderId="3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center" wrapText="1"/>
    </xf>
    <xf numFmtId="3" fontId="1" fillId="0" borderId="40" xfId="0" applyNumberFormat="1" applyFont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165" fontId="1" fillId="0" borderId="27" xfId="0" applyNumberFormat="1" applyFont="1" applyBorder="1" applyAlignment="1">
      <alignment horizontal="right" wrapText="1"/>
    </xf>
    <xf numFmtId="49" fontId="1" fillId="0" borderId="34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horizontal="right" wrapText="1"/>
    </xf>
    <xf numFmtId="3" fontId="1" fillId="0" borderId="34" xfId="0" applyNumberFormat="1" applyFont="1" applyBorder="1" applyAlignment="1">
      <alignment horizontal="right" wrapText="1"/>
    </xf>
    <xf numFmtId="164" fontId="1" fillId="0" borderId="34" xfId="2" applyNumberFormat="1" applyFont="1" applyFill="1" applyBorder="1" applyAlignment="1">
      <alignment horizontal="center" wrapText="1"/>
    </xf>
    <xf numFmtId="3" fontId="1" fillId="0" borderId="35" xfId="0" applyNumberFormat="1" applyFont="1" applyFill="1" applyBorder="1" applyAlignment="1">
      <alignment wrapText="1"/>
    </xf>
    <xf numFmtId="164" fontId="1" fillId="0" borderId="34" xfId="2" applyNumberFormat="1" applyFont="1" applyFill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wrapText="1"/>
    </xf>
    <xf numFmtId="164" fontId="1" fillId="0" borderId="40" xfId="2" applyNumberFormat="1" applyFont="1" applyBorder="1" applyAlignment="1">
      <alignment horizontal="right" wrapText="1"/>
    </xf>
    <xf numFmtId="14" fontId="1" fillId="0" borderId="40" xfId="0" applyNumberFormat="1" applyFont="1" applyBorder="1" applyAlignment="1">
      <alignment horizontal="center" vertical="top" wrapText="1"/>
    </xf>
    <xf numFmtId="0" fontId="35" fillId="0" borderId="40" xfId="0" applyFont="1" applyBorder="1" applyAlignment="1">
      <alignment horizontal="right" wrapText="1"/>
    </xf>
    <xf numFmtId="0" fontId="35" fillId="0" borderId="0" xfId="0" applyFont="1"/>
    <xf numFmtId="3" fontId="35" fillId="0" borderId="0" xfId="0" applyNumberFormat="1" applyFont="1"/>
    <xf numFmtId="0" fontId="1" fillId="0" borderId="0" xfId="0" applyFont="1"/>
    <xf numFmtId="49" fontId="1" fillId="0" borderId="0" xfId="0" applyNumberFormat="1" applyFont="1"/>
    <xf numFmtId="3" fontId="36" fillId="0" borderId="0" xfId="0" applyNumberFormat="1" applyFont="1"/>
    <xf numFmtId="3" fontId="36" fillId="0" borderId="0" xfId="0" applyNumberFormat="1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3" fontId="35" fillId="0" borderId="0" xfId="0" applyNumberFormat="1" applyFont="1" applyAlignment="1">
      <alignment horizontal="center" wrapText="1"/>
    </xf>
    <xf numFmtId="164" fontId="2" fillId="0" borderId="29" xfId="2" applyNumberFormat="1" applyFont="1" applyBorder="1" applyAlignment="1">
      <alignment horizontal="center" wrapText="1"/>
    </xf>
    <xf numFmtId="164" fontId="1" fillId="0" borderId="28" xfId="2" applyNumberFormat="1" applyFont="1" applyBorder="1" applyAlignment="1">
      <alignment horizontal="center" wrapText="1"/>
    </xf>
    <xf numFmtId="164" fontId="1" fillId="0" borderId="34" xfId="2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40" xfId="0" applyNumberFormat="1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49" fontId="2" fillId="0" borderId="52" xfId="0" applyNumberFormat="1" applyFont="1" applyFill="1" applyBorder="1" applyAlignment="1">
      <alignment vertical="top" wrapText="1"/>
    </xf>
    <xf numFmtId="49" fontId="2" fillId="0" borderId="50" xfId="0" applyNumberFormat="1" applyFont="1" applyFill="1" applyBorder="1" applyAlignment="1">
      <alignment vertical="top" wrapText="1"/>
    </xf>
    <xf numFmtId="49" fontId="2" fillId="0" borderId="47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0" fontId="2" fillId="0" borderId="50" xfId="1" applyFont="1" applyFill="1" applyBorder="1" applyAlignment="1">
      <alignment horizontal="center" wrapText="1"/>
    </xf>
  </cellXfs>
  <cellStyles count="5">
    <cellStyle name="Normal_Собственный капитал" xfId="1"/>
    <cellStyle name="Обычный" xfId="0" builtinId="0"/>
    <cellStyle name="Обычный 2" xfId="3"/>
    <cellStyle name="Финансовый" xfId="2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hamanova/Desktop/&#1055;&#1072;&#1082;&#1077;&#1090;&#1086;&#1090;&#1095;&#1077;&#1090;&#1085;&#1086;&#1089;&#1090;&#1080;2019/&#1084;&#1072;&#1088;&#1090;2019/&#1086;&#1090;&#1087;&#1088;/&#1057;&#1072;&#1083;&#1100;&#1076;&#1086;%20&#1073;&#1072;&#1085;&#1082;%20&#1080;%20&#1072;&#1082;&#1082;&#1088;&#1077;&#1076;%20&#1040;&#1054;%20&#1046;&#1043;&#1054;&#1050;%2001.04.2019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7;&#1088;&#1077;&#1085;&#1086;&#1089;\2019&#1075;&#1086;&#1076;\&#1073;&#1072;&#1085;&#1082;&#1056;&#1041;&#1050;\2018\&#1088;&#1072;&#1073;&#1060;&#1054;&#1056;&#1052;&#1040;2018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2\&#1103;&#1085;&#1074;&#1072;&#1088;&#1100;%2014.02\&#1086;&#1090;&#1095;&#1077;&#1090;&#1099;\&#1050;&#1086;&#1087;&#1080;&#1103;%20&#1044;&#1044;&#1057;_01%202012%20(&#1082;&#1086;&#1089;&#1074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_счета, аккредитивы"/>
      <sheetName val="депозиты"/>
    </sheetNames>
    <sheetDataSet>
      <sheetData sheetId="0">
        <row r="136">
          <cell r="AD136">
            <v>632994572.07360005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14кв"/>
      <sheetName val="опу4в2018"/>
      <sheetName val="ДР4кв2018"/>
      <sheetName val="баланс4кв2018"/>
      <sheetName val="форма3"/>
      <sheetName val="форма44кв2019"/>
      <sheetName val="форма4"/>
      <sheetName val="Баланс2017"/>
      <sheetName val="ДР3МЕС2017"/>
      <sheetName val="акция"/>
      <sheetName val="акция доллар"/>
      <sheetName val="акципри"/>
      <sheetName val="баланс1кв2018"/>
      <sheetName val="др2018"/>
      <sheetName val="баланс2кв2018"/>
      <sheetName val="ОПУ2КВ2018"/>
      <sheetName val="ДДС2кв2018"/>
      <sheetName val="капитал2кв2018"/>
      <sheetName val="баланс2к2018"/>
      <sheetName val="ДР2кв2018"/>
      <sheetName val="Баланс3кв2018"/>
      <sheetName val="ОПУ3кв2018"/>
      <sheetName val="СК3КВ2018"/>
      <sheetName val="баланс300918"/>
      <sheetName val="др3кв2018"/>
      <sheetName val="о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4">
          <cell r="C214">
            <v>-142335798.34999999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0" refreshError="1"/>
      <sheetData sheetId="1" refreshError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580.76840000000004</v>
          </cell>
        </row>
        <row r="18">
          <cell r="D18">
            <v>-1638.3736899999999</v>
          </cell>
        </row>
        <row r="23">
          <cell r="D23">
            <v>2942.4140499999999</v>
          </cell>
        </row>
        <row r="30">
          <cell r="D30">
            <v>571.83483000000001</v>
          </cell>
        </row>
        <row r="33">
          <cell r="D33">
            <v>330945.2316</v>
          </cell>
        </row>
        <row r="34">
          <cell r="D34">
            <v>-71463.448149999997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252331.37369000001</v>
          </cell>
        </row>
        <row r="39">
          <cell r="D39">
            <v>-325051.09425928572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-417.83940000000001</v>
          </cell>
        </row>
        <row r="81">
          <cell r="D81">
            <v>-1868.3046000000002</v>
          </cell>
        </row>
      </sheetData>
      <sheetData sheetId="2" refreshError="1"/>
      <sheetData sheetId="3" refreshError="1"/>
      <sheetData sheetId="4" refreshError="1">
        <row r="24">
          <cell r="C24">
            <v>-1613551.85</v>
          </cell>
        </row>
        <row r="70">
          <cell r="F70">
            <v>5580356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21" sqref="E21"/>
    </sheetView>
  </sheetViews>
  <sheetFormatPr defaultRowHeight="13.2" x14ac:dyDescent="0.25"/>
  <cols>
    <col min="1" max="1" width="53.88671875" customWidth="1"/>
    <col min="2" max="2" width="9.109375" customWidth="1"/>
    <col min="3" max="4" width="18.88671875" customWidth="1"/>
    <col min="5" max="5" width="11.88671875" bestFit="1" customWidth="1"/>
  </cols>
  <sheetData>
    <row r="1" spans="1:9" ht="15.6" x14ac:dyDescent="0.3">
      <c r="A1" s="180" t="s">
        <v>5</v>
      </c>
      <c r="B1" s="154"/>
      <c r="C1" s="155"/>
      <c r="D1" s="155"/>
    </row>
    <row r="2" spans="1:9" ht="19.5" customHeight="1" thickBot="1" x14ac:dyDescent="0.3">
      <c r="A2" s="283" t="s">
        <v>143</v>
      </c>
      <c r="B2" s="283"/>
      <c r="C2" s="283"/>
      <c r="D2" s="283"/>
    </row>
    <row r="3" spans="1:9" ht="13.8" thickBot="1" x14ac:dyDescent="0.3">
      <c r="A3" s="156" t="s">
        <v>6</v>
      </c>
      <c r="B3" s="157" t="s">
        <v>7</v>
      </c>
      <c r="C3" s="158">
        <v>43921</v>
      </c>
      <c r="D3" s="159">
        <v>43830</v>
      </c>
    </row>
    <row r="4" spans="1:9" x14ac:dyDescent="0.25">
      <c r="A4" s="160" t="s">
        <v>133</v>
      </c>
      <c r="B4" s="150" t="s">
        <v>8</v>
      </c>
      <c r="C4" s="161">
        <f>136097698+13496825</f>
        <v>149594523</v>
      </c>
      <c r="D4" s="162">
        <v>136085131</v>
      </c>
      <c r="E4" s="18" t="s">
        <v>0</v>
      </c>
      <c r="F4" s="18" t="s">
        <v>0</v>
      </c>
    </row>
    <row r="5" spans="1:9" x14ac:dyDescent="0.25">
      <c r="A5" s="160" t="s">
        <v>132</v>
      </c>
      <c r="B5" s="150"/>
      <c r="C5" s="163">
        <v>1086668</v>
      </c>
      <c r="D5" s="170">
        <v>1086668</v>
      </c>
      <c r="E5" s="18"/>
      <c r="F5" s="18"/>
    </row>
    <row r="6" spans="1:9" x14ac:dyDescent="0.25">
      <c r="A6" s="160" t="s">
        <v>9</v>
      </c>
      <c r="B6" s="150"/>
      <c r="C6" s="163">
        <v>13256</v>
      </c>
      <c r="D6" s="170">
        <v>0</v>
      </c>
    </row>
    <row r="7" spans="1:9" x14ac:dyDescent="0.25">
      <c r="A7" s="160" t="s">
        <v>92</v>
      </c>
      <c r="B7" s="150"/>
      <c r="C7" s="163">
        <v>0</v>
      </c>
      <c r="D7" s="170">
        <v>0</v>
      </c>
      <c r="I7" s="18" t="s">
        <v>0</v>
      </c>
    </row>
    <row r="8" spans="1:9" x14ac:dyDescent="0.25">
      <c r="A8" s="160" t="s">
        <v>93</v>
      </c>
      <c r="B8" s="150"/>
      <c r="C8" s="163">
        <v>120250</v>
      </c>
      <c r="D8" s="170">
        <v>120250</v>
      </c>
    </row>
    <row r="9" spans="1:9" x14ac:dyDescent="0.25">
      <c r="A9" s="160" t="s">
        <v>10</v>
      </c>
      <c r="B9" s="150" t="s">
        <v>11</v>
      </c>
      <c r="C9" s="163">
        <v>4778774</v>
      </c>
      <c r="D9" s="170">
        <v>4195060</v>
      </c>
    </row>
    <row r="10" spans="1:9" x14ac:dyDescent="0.25">
      <c r="A10" s="164" t="s">
        <v>12</v>
      </c>
      <c r="B10" s="165"/>
      <c r="C10" s="186">
        <f>SUM(C4:C9)</f>
        <v>155593471</v>
      </c>
      <c r="D10" s="187">
        <f>SUM(D4:D9)</f>
        <v>141487109</v>
      </c>
    </row>
    <row r="11" spans="1:9" x14ac:dyDescent="0.25">
      <c r="A11" s="160" t="s">
        <v>13</v>
      </c>
      <c r="B11" s="150" t="s">
        <v>14</v>
      </c>
      <c r="C11" s="163">
        <v>10765594</v>
      </c>
      <c r="D11" s="170">
        <v>9551855</v>
      </c>
    </row>
    <row r="12" spans="1:9" ht="26.4" x14ac:dyDescent="0.25">
      <c r="A12" s="168" t="s">
        <v>15</v>
      </c>
      <c r="B12" s="169" t="s">
        <v>16</v>
      </c>
      <c r="C12" s="163">
        <v>16582076</v>
      </c>
      <c r="D12" s="170">
        <v>16749059</v>
      </c>
    </row>
    <row r="13" spans="1:9" x14ac:dyDescent="0.25">
      <c r="A13" s="160" t="s">
        <v>17</v>
      </c>
      <c r="B13" s="150"/>
      <c r="C13" s="163">
        <v>2378966</v>
      </c>
      <c r="D13" s="170">
        <v>2378681</v>
      </c>
    </row>
    <row r="14" spans="1:9" x14ac:dyDescent="0.25">
      <c r="A14" s="160" t="s">
        <v>18</v>
      </c>
      <c r="B14" s="150"/>
      <c r="C14" s="163">
        <v>135033</v>
      </c>
      <c r="D14" s="170">
        <v>54292</v>
      </c>
    </row>
    <row r="15" spans="1:9" x14ac:dyDescent="0.25">
      <c r="A15" s="160" t="s">
        <v>19</v>
      </c>
      <c r="B15" s="150" t="s">
        <v>20</v>
      </c>
      <c r="C15" s="163">
        <v>72158</v>
      </c>
      <c r="D15" s="170">
        <v>131597</v>
      </c>
    </row>
    <row r="16" spans="1:9" ht="13.8" thickBot="1" x14ac:dyDescent="0.3">
      <c r="A16" s="164" t="s">
        <v>21</v>
      </c>
      <c r="B16" s="165"/>
      <c r="C16" s="188">
        <f>SUM(C11:C15)</f>
        <v>29933827</v>
      </c>
      <c r="D16" s="189">
        <f>SUM(D11:D15)</f>
        <v>28865484</v>
      </c>
    </row>
    <row r="17" spans="1:5" ht="13.8" thickBot="1" x14ac:dyDescent="0.3">
      <c r="A17" s="171" t="s">
        <v>22</v>
      </c>
      <c r="B17" s="172"/>
      <c r="C17" s="190">
        <f>C10+C16</f>
        <v>185527298</v>
      </c>
      <c r="D17" s="191">
        <f>D10+D16</f>
        <v>170352593</v>
      </c>
    </row>
    <row r="18" spans="1:5" x14ac:dyDescent="0.25">
      <c r="A18" s="175" t="s">
        <v>23</v>
      </c>
      <c r="B18" s="176" t="s">
        <v>24</v>
      </c>
      <c r="C18" s="192">
        <v>14082035</v>
      </c>
      <c r="D18" s="193">
        <v>14082035</v>
      </c>
    </row>
    <row r="19" spans="1:5" x14ac:dyDescent="0.25">
      <c r="A19" s="160" t="s">
        <v>25</v>
      </c>
      <c r="B19" s="150"/>
      <c r="C19" s="163">
        <v>-24454</v>
      </c>
      <c r="D19" s="170">
        <v>-24454</v>
      </c>
    </row>
    <row r="20" spans="1:5" x14ac:dyDescent="0.25">
      <c r="A20" s="177" t="s">
        <v>26</v>
      </c>
      <c r="B20" s="150"/>
      <c r="C20" s="163">
        <v>30795191</v>
      </c>
      <c r="D20" s="170">
        <v>33499848</v>
      </c>
    </row>
    <row r="21" spans="1:5" ht="15.75" customHeight="1" x14ac:dyDescent="0.25">
      <c r="A21" s="178" t="s">
        <v>27</v>
      </c>
      <c r="B21" s="179"/>
      <c r="C21" s="186">
        <f>SUM(C18:C20)</f>
        <v>44852772</v>
      </c>
      <c r="D21" s="187">
        <f>SUM(D18:D20)</f>
        <v>47557429</v>
      </c>
      <c r="E21" s="47" t="s">
        <v>0</v>
      </c>
    </row>
    <row r="22" spans="1:5" x14ac:dyDescent="0.25">
      <c r="A22" s="160" t="s">
        <v>28</v>
      </c>
      <c r="B22" s="150" t="s">
        <v>29</v>
      </c>
      <c r="C22" s="163">
        <v>38674175</v>
      </c>
      <c r="D22" s="170">
        <v>38022425</v>
      </c>
    </row>
    <row r="23" spans="1:5" ht="26.4" x14ac:dyDescent="0.25">
      <c r="A23" s="168" t="s">
        <v>30</v>
      </c>
      <c r="B23" s="169" t="s">
        <v>2</v>
      </c>
      <c r="C23" s="163">
        <v>2699145</v>
      </c>
      <c r="D23" s="170">
        <v>2646220</v>
      </c>
    </row>
    <row r="24" spans="1:5" x14ac:dyDescent="0.25">
      <c r="A24" s="168" t="s">
        <v>31</v>
      </c>
      <c r="B24" s="169" t="s">
        <v>4</v>
      </c>
      <c r="C24" s="163">
        <v>261940</v>
      </c>
      <c r="D24" s="170">
        <v>261940</v>
      </c>
    </row>
    <row r="25" spans="1:5" x14ac:dyDescent="0.25">
      <c r="A25" s="177" t="s">
        <v>32</v>
      </c>
      <c r="B25" s="150" t="s">
        <v>3</v>
      </c>
      <c r="C25" s="163">
        <v>534650</v>
      </c>
      <c r="D25" s="170">
        <v>534650</v>
      </c>
    </row>
    <row r="26" spans="1:5" x14ac:dyDescent="0.25">
      <c r="A26" s="177" t="s">
        <v>33</v>
      </c>
      <c r="B26" s="150"/>
      <c r="C26" s="163">
        <v>0</v>
      </c>
      <c r="D26" s="170">
        <v>96313</v>
      </c>
    </row>
    <row r="27" spans="1:5" x14ac:dyDescent="0.25">
      <c r="A27" s="178" t="s">
        <v>34</v>
      </c>
      <c r="B27" s="179"/>
      <c r="C27" s="186">
        <f>SUM(C22:C26)</f>
        <v>42169910</v>
      </c>
      <c r="D27" s="187">
        <f>SUM(D22:D26)</f>
        <v>41561548</v>
      </c>
    </row>
    <row r="28" spans="1:5" ht="26.4" x14ac:dyDescent="0.25">
      <c r="A28" s="168" t="s">
        <v>35</v>
      </c>
      <c r="B28" s="169" t="s">
        <v>36</v>
      </c>
      <c r="C28" s="163">
        <v>96820220</v>
      </c>
      <c r="D28" s="170">
        <v>80762415</v>
      </c>
    </row>
    <row r="29" spans="1:5" x14ac:dyDescent="0.25">
      <c r="A29" s="177" t="s">
        <v>31</v>
      </c>
      <c r="B29" s="150" t="s">
        <v>4</v>
      </c>
      <c r="C29" s="163">
        <f>-[2]баланс1кв2018!C214/1000</f>
        <v>142335.79835</v>
      </c>
      <c r="D29" s="170">
        <v>142336</v>
      </c>
    </row>
    <row r="30" spans="1:5" x14ac:dyDescent="0.25">
      <c r="A30" s="160" t="s">
        <v>37</v>
      </c>
      <c r="B30" s="150" t="s">
        <v>38</v>
      </c>
      <c r="C30" s="163">
        <v>1542060</v>
      </c>
      <c r="D30" s="170">
        <v>328865</v>
      </c>
    </row>
    <row r="31" spans="1:5" x14ac:dyDescent="0.25">
      <c r="A31" s="178" t="s">
        <v>39</v>
      </c>
      <c r="B31" s="179"/>
      <c r="C31" s="186">
        <f>SUM(C28:C30)</f>
        <v>98504615.798350006</v>
      </c>
      <c r="D31" s="187">
        <f>SUM(D28:D30)</f>
        <v>81233616</v>
      </c>
    </row>
    <row r="32" spans="1:5" ht="15.75" customHeight="1" thickBot="1" x14ac:dyDescent="0.3">
      <c r="A32" s="164" t="s">
        <v>40</v>
      </c>
      <c r="B32" s="165"/>
      <c r="C32" s="166">
        <f>C27+C31</f>
        <v>140674525.79835001</v>
      </c>
      <c r="D32" s="167">
        <f>D27+D31</f>
        <v>122795164</v>
      </c>
    </row>
    <row r="33" spans="1:4" ht="20.25" customHeight="1" thickBot="1" x14ac:dyDescent="0.3">
      <c r="A33" s="185" t="s">
        <v>41</v>
      </c>
      <c r="B33" s="181"/>
      <c r="C33" s="173">
        <f>C21+C27+C31</f>
        <v>185527297.79835001</v>
      </c>
      <c r="D33" s="174">
        <f>D21+D27+D31</f>
        <v>170352593</v>
      </c>
    </row>
    <row r="34" spans="1:4" ht="26.4" x14ac:dyDescent="0.25">
      <c r="A34" s="182" t="s">
        <v>42</v>
      </c>
      <c r="B34" s="176" t="s">
        <v>24</v>
      </c>
      <c r="C34" s="183">
        <v>4758.8500000000004</v>
      </c>
      <c r="D34" s="184" t="s">
        <v>144</v>
      </c>
    </row>
    <row r="35" spans="1:4" ht="27" thickBot="1" x14ac:dyDescent="0.3">
      <c r="A35" s="105" t="s">
        <v>43</v>
      </c>
      <c r="B35" s="151" t="s">
        <v>24</v>
      </c>
      <c r="C35" s="152">
        <v>1376.41</v>
      </c>
      <c r="D35" s="153" t="s">
        <v>145</v>
      </c>
    </row>
    <row r="36" spans="1:4" ht="17.399999999999999" x14ac:dyDescent="0.3">
      <c r="A36" s="1"/>
      <c r="B36" s="1"/>
      <c r="C36" s="2"/>
      <c r="D36" s="2">
        <f>D33-D17</f>
        <v>0</v>
      </c>
    </row>
    <row r="37" spans="1:4" ht="13.8" x14ac:dyDescent="0.25">
      <c r="A37" s="205" t="s">
        <v>141</v>
      </c>
      <c r="B37" s="206"/>
      <c r="C37" s="206"/>
      <c r="D37" s="76"/>
    </row>
    <row r="38" spans="1:4" ht="17.399999999999999" x14ac:dyDescent="0.3">
      <c r="A38" s="3"/>
      <c r="B38" s="3"/>
      <c r="C38" s="239"/>
      <c r="D38" s="1"/>
    </row>
    <row r="39" spans="1:4" ht="17.399999999999999" x14ac:dyDescent="0.3">
      <c r="A39" s="205" t="s">
        <v>142</v>
      </c>
      <c r="B39" s="209"/>
      <c r="C39" s="210"/>
      <c r="D39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I8" sqref="I8"/>
    </sheetView>
  </sheetViews>
  <sheetFormatPr defaultRowHeight="13.2" x14ac:dyDescent="0.25"/>
  <cols>
    <col min="1" max="1" width="47.33203125" customWidth="1"/>
    <col min="2" max="2" width="11.6640625" customWidth="1"/>
    <col min="3" max="3" width="18.33203125" customWidth="1"/>
    <col min="4" max="4" width="17.6640625" customWidth="1"/>
  </cols>
  <sheetData>
    <row r="1" spans="1:8" ht="21" customHeight="1" x14ac:dyDescent="0.25">
      <c r="A1" s="245" t="s">
        <v>5</v>
      </c>
      <c r="B1" s="233"/>
      <c r="C1" s="233"/>
      <c r="D1" s="233"/>
    </row>
    <row r="2" spans="1:8" ht="30.75" customHeight="1" thickBot="1" x14ac:dyDescent="0.3">
      <c r="A2" s="284" t="s">
        <v>152</v>
      </c>
      <c r="B2" s="284"/>
      <c r="C2" s="284"/>
      <c r="D2" s="284"/>
    </row>
    <row r="3" spans="1:8" ht="29.25" customHeight="1" thickBot="1" x14ac:dyDescent="0.3">
      <c r="A3" s="289" t="s">
        <v>6</v>
      </c>
      <c r="B3" s="287" t="s">
        <v>7</v>
      </c>
      <c r="C3" s="285" t="s">
        <v>130</v>
      </c>
      <c r="D3" s="286"/>
    </row>
    <row r="4" spans="1:8" ht="13.8" thickBot="1" x14ac:dyDescent="0.3">
      <c r="A4" s="290"/>
      <c r="B4" s="288"/>
      <c r="C4" s="246" t="s">
        <v>136</v>
      </c>
      <c r="D4" s="246" t="s">
        <v>94</v>
      </c>
    </row>
    <row r="5" spans="1:8" x14ac:dyDescent="0.25">
      <c r="A5" s="49" t="s">
        <v>44</v>
      </c>
      <c r="B5" s="100" t="s">
        <v>46</v>
      </c>
      <c r="C5" s="50">
        <v>3490316</v>
      </c>
      <c r="D5" s="50">
        <v>7478987</v>
      </c>
    </row>
    <row r="6" spans="1:8" x14ac:dyDescent="0.25">
      <c r="A6" s="51" t="s">
        <v>45</v>
      </c>
      <c r="B6" s="54" t="s">
        <v>49</v>
      </c>
      <c r="C6" s="52">
        <v>3596325</v>
      </c>
      <c r="D6" s="52">
        <v>2943386.22</v>
      </c>
    </row>
    <row r="7" spans="1:8" x14ac:dyDescent="0.25">
      <c r="A7" s="196" t="s">
        <v>47</v>
      </c>
      <c r="B7" s="197"/>
      <c r="C7" s="198">
        <f>C5-C6</f>
        <v>-106009</v>
      </c>
      <c r="D7" s="199">
        <f>D5-D6</f>
        <v>4535600.7799999993</v>
      </c>
    </row>
    <row r="8" spans="1:8" x14ac:dyDescent="0.25">
      <c r="A8" s="51" t="s">
        <v>48</v>
      </c>
      <c r="B8" s="54" t="s">
        <v>50</v>
      </c>
      <c r="C8" s="53">
        <v>32075</v>
      </c>
      <c r="D8" s="53">
        <v>36568.83</v>
      </c>
    </row>
    <row r="9" spans="1:8" x14ac:dyDescent="0.25">
      <c r="A9" s="51" t="s">
        <v>1</v>
      </c>
      <c r="B9" s="54" t="s">
        <v>52</v>
      </c>
      <c r="C9" s="53">
        <v>814763</v>
      </c>
      <c r="D9" s="53">
        <v>604032.94999999995</v>
      </c>
    </row>
    <row r="10" spans="1:8" x14ac:dyDescent="0.25">
      <c r="A10" s="51" t="s">
        <v>51</v>
      </c>
      <c r="B10" s="54" t="s">
        <v>54</v>
      </c>
      <c r="C10" s="53">
        <v>982770</v>
      </c>
      <c r="D10" s="53">
        <v>582928.14</v>
      </c>
      <c r="H10" s="18" t="s">
        <v>0</v>
      </c>
    </row>
    <row r="11" spans="1:8" x14ac:dyDescent="0.25">
      <c r="A11" s="51" t="s">
        <v>53</v>
      </c>
      <c r="B11" s="54" t="s">
        <v>57</v>
      </c>
      <c r="C11" s="53">
        <v>61189</v>
      </c>
      <c r="D11" s="53">
        <v>60397.87</v>
      </c>
    </row>
    <row r="12" spans="1:8" x14ac:dyDescent="0.25">
      <c r="A12" s="196" t="s">
        <v>55</v>
      </c>
      <c r="B12" s="197"/>
      <c r="C12" s="198">
        <f>C7+C8-C9-C10-C11</f>
        <v>-1932656</v>
      </c>
      <c r="D12" s="199">
        <f>D7+D8-D9-D10-D11</f>
        <v>3324810.649999999</v>
      </c>
    </row>
    <row r="13" spans="1:8" x14ac:dyDescent="0.25">
      <c r="A13" s="51" t="s">
        <v>56</v>
      </c>
      <c r="B13" s="54" t="s">
        <v>59</v>
      </c>
      <c r="C13" s="53">
        <v>1274</v>
      </c>
      <c r="D13" s="53">
        <v>6447.19</v>
      </c>
    </row>
    <row r="14" spans="1:8" x14ac:dyDescent="0.25">
      <c r="A14" s="51" t="s">
        <v>58</v>
      </c>
      <c r="B14" s="54" t="s">
        <v>62</v>
      </c>
      <c r="C14" s="53">
        <v>56371</v>
      </c>
      <c r="D14" s="53">
        <v>101941.53</v>
      </c>
    </row>
    <row r="15" spans="1:8" x14ac:dyDescent="0.25">
      <c r="A15" s="196" t="s">
        <v>60</v>
      </c>
      <c r="B15" s="197"/>
      <c r="C15" s="198">
        <f>C12+C13-C14</f>
        <v>-1987753</v>
      </c>
      <c r="D15" s="199">
        <f>D12+D13-D14</f>
        <v>3229316.3099999991</v>
      </c>
    </row>
    <row r="16" spans="1:8" x14ac:dyDescent="0.25">
      <c r="A16" s="51" t="s">
        <v>61</v>
      </c>
      <c r="B16" s="54" t="s">
        <v>134</v>
      </c>
      <c r="C16" s="53">
        <v>716904</v>
      </c>
      <c r="D16" s="53">
        <v>928069</v>
      </c>
    </row>
    <row r="17" spans="1:7" x14ac:dyDescent="0.25">
      <c r="A17" s="200" t="s">
        <v>63</v>
      </c>
      <c r="B17" s="197"/>
      <c r="C17" s="198">
        <f>C15-C16</f>
        <v>-2704657</v>
      </c>
      <c r="D17" s="199">
        <f>D15-D16</f>
        <v>2301247.3099999991</v>
      </c>
      <c r="E17" s="46" t="e">
        <f>C17+форма1!E21</f>
        <v>#VALUE!</v>
      </c>
    </row>
    <row r="18" spans="1:7" x14ac:dyDescent="0.25">
      <c r="A18" s="57" t="s">
        <v>64</v>
      </c>
      <c r="B18" s="54"/>
      <c r="C18" s="55" t="s">
        <v>65</v>
      </c>
      <c r="D18" s="56" t="s">
        <v>65</v>
      </c>
    </row>
    <row r="19" spans="1:7" x14ac:dyDescent="0.25">
      <c r="A19" s="201" t="s">
        <v>66</v>
      </c>
      <c r="B19" s="202"/>
      <c r="C19" s="198">
        <f>C17</f>
        <v>-2704657</v>
      </c>
      <c r="D19" s="199">
        <f>D17</f>
        <v>2301247.3099999991</v>
      </c>
    </row>
    <row r="20" spans="1:7" x14ac:dyDescent="0.25">
      <c r="A20" s="203" t="s">
        <v>67</v>
      </c>
      <c r="B20" s="202"/>
      <c r="C20" s="198">
        <f>C21</f>
        <v>-2704657</v>
      </c>
      <c r="D20" s="199">
        <f>D21</f>
        <v>2301247.3099999991</v>
      </c>
    </row>
    <row r="21" spans="1:7" x14ac:dyDescent="0.25">
      <c r="A21" s="57" t="s">
        <v>68</v>
      </c>
      <c r="B21" s="54"/>
      <c r="C21" s="101">
        <f>C17</f>
        <v>-2704657</v>
      </c>
      <c r="D21" s="102">
        <f>D17</f>
        <v>2301247.3099999991</v>
      </c>
    </row>
    <row r="22" spans="1:7" x14ac:dyDescent="0.25">
      <c r="A22" s="200" t="s">
        <v>63</v>
      </c>
      <c r="B22" s="197"/>
      <c r="C22" s="198">
        <f>C19</f>
        <v>-2704657</v>
      </c>
      <c r="D22" s="199">
        <f>D19</f>
        <v>2301247.3099999991</v>
      </c>
    </row>
    <row r="23" spans="1:7" ht="26.4" x14ac:dyDescent="0.25">
      <c r="A23" s="201" t="s">
        <v>69</v>
      </c>
      <c r="B23" s="202"/>
      <c r="C23" s="198">
        <f>C20</f>
        <v>-2704657</v>
      </c>
      <c r="D23" s="199">
        <f>D24</f>
        <v>2301247.3099999991</v>
      </c>
    </row>
    <row r="24" spans="1:7" x14ac:dyDescent="0.25">
      <c r="A24" s="57" t="s">
        <v>68</v>
      </c>
      <c r="B24" s="54"/>
      <c r="C24" s="101">
        <f>C21</f>
        <v>-2704657</v>
      </c>
      <c r="D24" s="102">
        <f>D17</f>
        <v>2301247.3099999991</v>
      </c>
    </row>
    <row r="25" spans="1:7" x14ac:dyDescent="0.25">
      <c r="A25" s="201" t="s">
        <v>66</v>
      </c>
      <c r="B25" s="202"/>
      <c r="C25" s="198">
        <f>C19</f>
        <v>-2704657</v>
      </c>
      <c r="D25" s="199">
        <f>D19</f>
        <v>2301247.3099999991</v>
      </c>
      <c r="G25" s="18" t="s">
        <v>0</v>
      </c>
    </row>
    <row r="26" spans="1:7" ht="40.200000000000003" thickBot="1" x14ac:dyDescent="0.3">
      <c r="A26" s="58" t="s">
        <v>70</v>
      </c>
      <c r="B26" s="103" t="s">
        <v>135</v>
      </c>
      <c r="C26" s="204" t="s">
        <v>146</v>
      </c>
      <c r="D26" s="104" t="s">
        <v>95</v>
      </c>
    </row>
    <row r="27" spans="1:7" x14ac:dyDescent="0.25">
      <c r="A27" s="59"/>
      <c r="B27" s="60"/>
      <c r="C27" s="61"/>
      <c r="D27" s="62"/>
    </row>
    <row r="28" spans="1:7" x14ac:dyDescent="0.25">
      <c r="A28" s="63"/>
      <c r="B28" s="64"/>
      <c r="C28" s="64"/>
      <c r="D28" s="65"/>
    </row>
    <row r="29" spans="1:7" ht="13.8" x14ac:dyDescent="0.25">
      <c r="A29" s="205" t="s">
        <v>141</v>
      </c>
      <c r="B29" s="206"/>
      <c r="C29" s="206"/>
      <c r="D29" s="76"/>
      <c r="E29" s="76"/>
    </row>
    <row r="30" spans="1:7" x14ac:dyDescent="0.25">
      <c r="A30" s="43"/>
      <c r="B30" s="207"/>
      <c r="C30" s="207"/>
      <c r="D30" s="63"/>
    </row>
    <row r="31" spans="1:7" ht="6.75" customHeight="1" x14ac:dyDescent="0.25">
      <c r="A31" s="44"/>
      <c r="B31" s="208"/>
      <c r="C31" s="208"/>
      <c r="D31" s="66"/>
    </row>
    <row r="32" spans="1:7" ht="13.8" x14ac:dyDescent="0.25">
      <c r="A32" s="205" t="s">
        <v>142</v>
      </c>
      <c r="B32" s="209"/>
      <c r="C32" s="210"/>
      <c r="D32" s="14"/>
    </row>
    <row r="33" spans="1:4" ht="17.399999999999999" x14ac:dyDescent="0.3">
      <c r="A33" s="3"/>
      <c r="B33" s="5"/>
      <c r="C33" s="5"/>
      <c r="D33" s="6"/>
    </row>
    <row r="34" spans="1:4" ht="17.399999999999999" x14ac:dyDescent="0.3">
      <c r="A34" s="3" t="s">
        <v>0</v>
      </c>
      <c r="B34" s="5"/>
      <c r="C34" s="5"/>
      <c r="D34" s="6"/>
    </row>
    <row r="35" spans="1:4" ht="17.399999999999999" x14ac:dyDescent="0.3">
      <c r="A35" s="3"/>
      <c r="B35" s="7"/>
      <c r="C35" s="7"/>
      <c r="D35" s="8"/>
    </row>
    <row r="36" spans="1:4" ht="18" x14ac:dyDescent="0.35">
      <c r="A36" s="9"/>
      <c r="B36" s="4"/>
      <c r="C36" s="4"/>
      <c r="D36" s="4"/>
    </row>
    <row r="37" spans="1:4" ht="18" x14ac:dyDescent="0.35">
      <c r="A37" s="4"/>
      <c r="B37" s="4"/>
      <c r="C37" s="4"/>
      <c r="D37" s="4"/>
    </row>
    <row r="38" spans="1:4" ht="18" x14ac:dyDescent="0.35">
      <c r="A38" s="4"/>
      <c r="B38" s="4"/>
      <c r="C38" s="4"/>
      <c r="D38" s="4"/>
    </row>
    <row r="39" spans="1:4" ht="18" x14ac:dyDescent="0.35">
      <c r="A39" s="4"/>
      <c r="B39" s="4"/>
      <c r="C39" s="4"/>
      <c r="D39" s="4"/>
    </row>
    <row r="40" spans="1:4" ht="18" x14ac:dyDescent="0.35">
      <c r="A40" s="4"/>
      <c r="B40" s="4"/>
      <c r="C40" s="4"/>
      <c r="D40" s="4"/>
    </row>
  </sheetData>
  <mergeCells count="4">
    <mergeCell ref="A2:D2"/>
    <mergeCell ref="C3:D3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E40" sqref="E40"/>
    </sheetView>
  </sheetViews>
  <sheetFormatPr defaultColWidth="9.109375" defaultRowHeight="13.2" x14ac:dyDescent="0.25"/>
  <cols>
    <col min="1" max="1" width="50.88671875" style="17" customWidth="1"/>
    <col min="2" max="2" width="18.33203125" style="17" hidden="1" customWidth="1"/>
    <col min="3" max="3" width="8.88671875" style="17" hidden="1" customWidth="1"/>
    <col min="4" max="4" width="7.44140625" style="17" hidden="1" customWidth="1"/>
    <col min="5" max="5" width="13.44140625" style="41" customWidth="1"/>
    <col min="6" max="6" width="16.5546875" style="41" hidden="1" customWidth="1"/>
    <col min="7" max="7" width="13.5546875" style="41" customWidth="1"/>
    <col min="8" max="8" width="11.88671875" style="17" bestFit="1" customWidth="1"/>
    <col min="9" max="9" width="10.33203125" style="17" bestFit="1" customWidth="1"/>
    <col min="10" max="10" width="11.88671875" style="17" bestFit="1" customWidth="1"/>
    <col min="11" max="16384" width="9.109375" style="17"/>
  </cols>
  <sheetData>
    <row r="1" spans="1:9" s="21" customFormat="1" ht="20.100000000000001" customHeight="1" x14ac:dyDescent="0.25">
      <c r="A1" s="291" t="s">
        <v>150</v>
      </c>
      <c r="B1" s="291"/>
      <c r="C1" s="291"/>
      <c r="D1" s="291"/>
      <c r="E1" s="291"/>
      <c r="F1" s="291"/>
      <c r="G1" s="291"/>
      <c r="H1" s="20"/>
      <c r="I1" s="19"/>
    </row>
    <row r="2" spans="1:9" s="21" customFormat="1" ht="20.100000000000001" customHeight="1" x14ac:dyDescent="0.25">
      <c r="A2" s="233" t="s">
        <v>151</v>
      </c>
      <c r="B2" s="233"/>
      <c r="C2" s="195"/>
      <c r="D2" s="195"/>
      <c r="E2" s="233"/>
      <c r="F2" s="233"/>
      <c r="G2" s="195"/>
      <c r="H2" s="23"/>
      <c r="I2" s="22"/>
    </row>
    <row r="3" spans="1:9" s="21" customFormat="1" ht="9.75" customHeight="1" thickBot="1" x14ac:dyDescent="0.3">
      <c r="A3" s="244" t="s">
        <v>0</v>
      </c>
      <c r="B3" s="244"/>
      <c r="C3" s="194"/>
      <c r="D3" s="194"/>
      <c r="E3" s="244"/>
      <c r="F3" s="244"/>
      <c r="G3" s="194"/>
      <c r="H3" s="23"/>
      <c r="I3" s="22"/>
    </row>
    <row r="4" spans="1:9" ht="13.8" thickBot="1" x14ac:dyDescent="0.3">
      <c r="A4" s="45" t="s">
        <v>97</v>
      </c>
      <c r="B4" s="77" t="s">
        <v>98</v>
      </c>
      <c r="C4" s="77" t="s">
        <v>99</v>
      </c>
      <c r="D4" s="78" t="s">
        <v>7</v>
      </c>
      <c r="E4" s="270">
        <v>43921</v>
      </c>
      <c r="F4" s="271"/>
      <c r="G4" s="270">
        <v>43555</v>
      </c>
      <c r="I4" s="17" t="s">
        <v>0</v>
      </c>
    </row>
    <row r="5" spans="1:9" ht="27" thickBot="1" x14ac:dyDescent="0.3">
      <c r="A5" s="79" t="s">
        <v>100</v>
      </c>
      <c r="B5" s="80"/>
      <c r="C5" s="80"/>
      <c r="D5" s="81"/>
      <c r="E5" s="82"/>
      <c r="F5" s="83"/>
      <c r="G5" s="82"/>
    </row>
    <row r="6" spans="1:9" x14ac:dyDescent="0.25">
      <c r="A6" s="250" t="s">
        <v>60</v>
      </c>
      <c r="B6" s="251">
        <f>'[3]деньги косвенный метод)'!D11</f>
        <v>-312590</v>
      </c>
      <c r="C6" s="251"/>
      <c r="D6" s="252"/>
      <c r="E6" s="253">
        <f>-1398677-589076</f>
        <v>-1987753</v>
      </c>
      <c r="F6" s="254"/>
      <c r="G6" s="255">
        <f>форма2!D15</f>
        <v>3229316.3099999991</v>
      </c>
    </row>
    <row r="7" spans="1:9" x14ac:dyDescent="0.25">
      <c r="A7" s="24" t="s">
        <v>127</v>
      </c>
      <c r="B7" s="25"/>
      <c r="C7" s="25"/>
      <c r="D7" s="26"/>
      <c r="E7" s="67"/>
      <c r="F7" s="68"/>
      <c r="G7" s="27"/>
    </row>
    <row r="8" spans="1:9" ht="26.4" x14ac:dyDescent="0.25">
      <c r="A8" s="24" t="s">
        <v>101</v>
      </c>
      <c r="B8" s="25">
        <f>'[3]деньги косвенный метод)'!D13</f>
        <v>172069</v>
      </c>
      <c r="C8" s="28">
        <v>7</v>
      </c>
      <c r="D8" s="26"/>
      <c r="E8" s="67">
        <f>634964+249798+79807</f>
        <v>964569</v>
      </c>
      <c r="F8" s="68"/>
      <c r="G8" s="27">
        <v>667530</v>
      </c>
    </row>
    <row r="9" spans="1:9" x14ac:dyDescent="0.25">
      <c r="A9" s="24" t="s">
        <v>102</v>
      </c>
      <c r="B9" s="25">
        <f>'[3]деньги косвенный метод)'!D18</f>
        <v>-1638.3736899999999</v>
      </c>
      <c r="C9" s="28">
        <v>22</v>
      </c>
      <c r="D9" s="26"/>
      <c r="E9" s="67">
        <f>35282+17641</f>
        <v>52923</v>
      </c>
      <c r="F9" s="68"/>
      <c r="G9" s="27">
        <v>64726</v>
      </c>
    </row>
    <row r="10" spans="1:9" ht="26.4" x14ac:dyDescent="0.25">
      <c r="A10" s="24" t="s">
        <v>128</v>
      </c>
      <c r="B10" s="25">
        <f>'[3]деньги косвенный метод)'!D16</f>
        <v>580.76840000000004</v>
      </c>
      <c r="C10" s="28"/>
      <c r="D10" s="26"/>
      <c r="E10" s="67">
        <f>-728-546</f>
        <v>-1274</v>
      </c>
      <c r="F10" s="68"/>
      <c r="G10" s="27">
        <v>-6321</v>
      </c>
    </row>
    <row r="11" spans="1:9" ht="26.4" x14ac:dyDescent="0.25">
      <c r="A11" s="24" t="s">
        <v>30</v>
      </c>
      <c r="B11" s="25"/>
      <c r="C11" s="28">
        <v>28</v>
      </c>
      <c r="D11" s="26"/>
      <c r="E11" s="67">
        <v>0</v>
      </c>
      <c r="F11" s="68"/>
      <c r="G11" s="27">
        <v>0</v>
      </c>
    </row>
    <row r="12" spans="1:9" x14ac:dyDescent="0.25">
      <c r="A12" s="24" t="s">
        <v>103</v>
      </c>
      <c r="B12" s="25">
        <f>'[3]дох и рах'!F70/1000</f>
        <v>5580.3559999999998</v>
      </c>
      <c r="C12" s="28">
        <v>17</v>
      </c>
      <c r="D12" s="26"/>
      <c r="E12" s="67">
        <v>0</v>
      </c>
      <c r="F12" s="68"/>
      <c r="G12" s="27">
        <v>-5130</v>
      </c>
    </row>
    <row r="13" spans="1:9" ht="24" customHeight="1" x14ac:dyDescent="0.25">
      <c r="A13" s="24" t="s">
        <v>149</v>
      </c>
      <c r="B13" s="25">
        <f>'[3]деньги косвенный метод)'!D30</f>
        <v>571.83483000000001</v>
      </c>
      <c r="C13" s="28"/>
      <c r="D13" s="26"/>
      <c r="E13" s="67">
        <f>645-1171</f>
        <v>-526</v>
      </c>
      <c r="F13" s="68"/>
      <c r="G13" s="27">
        <v>3563</v>
      </c>
    </row>
    <row r="14" spans="1:9" ht="13.8" thickBot="1" x14ac:dyDescent="0.3">
      <c r="A14" s="24" t="s">
        <v>131</v>
      </c>
      <c r="B14" s="25">
        <f>'[3]деньги косвенный метод)'!D23</f>
        <v>2942.4140499999999</v>
      </c>
      <c r="C14" s="28"/>
      <c r="D14" s="26"/>
      <c r="E14" s="67">
        <v>2851</v>
      </c>
      <c r="F14" s="68"/>
      <c r="G14" s="27">
        <v>-1357</v>
      </c>
    </row>
    <row r="15" spans="1:9" ht="27" thickBot="1" x14ac:dyDescent="0.3">
      <c r="A15" s="79" t="s">
        <v>104</v>
      </c>
      <c r="B15" s="84">
        <f>SUM(B6:B14)</f>
        <v>-132484.00041000001</v>
      </c>
      <c r="C15" s="84"/>
      <c r="D15" s="81"/>
      <c r="E15" s="85">
        <f>SUM(E8:E14)</f>
        <v>1018543</v>
      </c>
      <c r="F15" s="86"/>
      <c r="G15" s="87">
        <f>SUM(G8:G14)</f>
        <v>723011</v>
      </c>
    </row>
    <row r="16" spans="1:9" x14ac:dyDescent="0.25">
      <c r="A16" s="24" t="s">
        <v>105</v>
      </c>
      <c r="B16" s="25">
        <f>'[3]деньги косвенный метод)'!D33+'[3]деньги косвенный метод)'!D34+'[3]деньги косвенный метод)'!D36</f>
        <v>338669.78344999999</v>
      </c>
      <c r="C16" s="25"/>
      <c r="D16" s="26"/>
      <c r="E16" s="67">
        <v>-816096</v>
      </c>
      <c r="F16" s="69"/>
      <c r="G16" s="29">
        <v>-1536717</v>
      </c>
    </row>
    <row r="17" spans="1:10" ht="26.4" x14ac:dyDescent="0.25">
      <c r="A17" s="24" t="s">
        <v>106</v>
      </c>
      <c r="B17" s="25">
        <f>'[3]деньги косвенный метод)'!D35</f>
        <v>-96659</v>
      </c>
      <c r="C17" s="25"/>
      <c r="D17" s="26"/>
      <c r="E17" s="67">
        <f>1652355-121363+8358+3294</f>
        <v>1542644</v>
      </c>
      <c r="F17" s="69"/>
      <c r="G17" s="29">
        <v>-220882</v>
      </c>
    </row>
    <row r="18" spans="1:10" x14ac:dyDescent="0.25">
      <c r="A18" s="24" t="s">
        <v>129</v>
      </c>
      <c r="B18" s="25">
        <f>'[3]деньги косвенный метод)'!D38</f>
        <v>252331.37369000001</v>
      </c>
      <c r="C18" s="25"/>
      <c r="D18" s="26"/>
      <c r="E18" s="67">
        <f>-100423+14961</f>
        <v>-85462</v>
      </c>
      <c r="F18" s="69"/>
      <c r="G18" s="29">
        <v>368312</v>
      </c>
    </row>
    <row r="19" spans="1:10" ht="26.25" customHeight="1" x14ac:dyDescent="0.25">
      <c r="A19" s="24" t="s">
        <v>107</v>
      </c>
      <c r="B19" s="25">
        <f>'[3]деньги косвенный метод)'!D39+'[3]деньги косвенный метод)'!D37+'[3]деньги косвенный метод)'!D45</f>
        <v>-316505.09425928572</v>
      </c>
      <c r="C19" s="25"/>
      <c r="D19" s="26"/>
      <c r="E19" s="67">
        <f>-139771-1582-975336+1755576</f>
        <v>638887</v>
      </c>
      <c r="F19" s="69"/>
      <c r="G19" s="30">
        <v>176200</v>
      </c>
    </row>
    <row r="20" spans="1:10" x14ac:dyDescent="0.25">
      <c r="A20" s="24" t="s">
        <v>108</v>
      </c>
      <c r="B20" s="25">
        <f>'[3]деньги косвенный метод)'!D40</f>
        <v>57279</v>
      </c>
      <c r="C20" s="25"/>
      <c r="D20" s="26"/>
      <c r="E20" s="67">
        <f>706790+60466</f>
        <v>767256</v>
      </c>
      <c r="F20" s="69"/>
      <c r="G20" s="29">
        <v>-1279631</v>
      </c>
    </row>
    <row r="21" spans="1:10" x14ac:dyDescent="0.25">
      <c r="A21" s="24" t="s">
        <v>125</v>
      </c>
      <c r="B21" s="25">
        <f>'[3]деньги косвенный метод)'!D41</f>
        <v>-1895.4334900000003</v>
      </c>
      <c r="C21" s="25"/>
      <c r="D21" s="26"/>
      <c r="E21" s="67">
        <v>-17869</v>
      </c>
      <c r="F21" s="69"/>
      <c r="G21" s="29">
        <v>43151</v>
      </c>
    </row>
    <row r="22" spans="1:10" ht="13.8" thickBot="1" x14ac:dyDescent="0.3">
      <c r="A22" s="24" t="s">
        <v>148</v>
      </c>
      <c r="B22" s="25">
        <f>'[3]деньги косвенный метод)'!D42</f>
        <v>-3177.49692</v>
      </c>
      <c r="C22" s="25"/>
      <c r="D22" s="26"/>
      <c r="E22" s="67">
        <f>-2699-260563</f>
        <v>-263262</v>
      </c>
      <c r="F22" s="69"/>
      <c r="G22" s="29">
        <v>-35168</v>
      </c>
    </row>
    <row r="23" spans="1:10" ht="27" thickBot="1" x14ac:dyDescent="0.3">
      <c r="A23" s="88" t="s">
        <v>109</v>
      </c>
      <c r="B23" s="89">
        <f>SUM(B15:B22)</f>
        <v>97559.13206071427</v>
      </c>
      <c r="C23" s="89"/>
      <c r="D23" s="90"/>
      <c r="E23" s="91">
        <f>SUM(E16:E22)</f>
        <v>1766098</v>
      </c>
      <c r="F23" s="92"/>
      <c r="G23" s="93">
        <f>SUM(G16:G22)</f>
        <v>-2484735</v>
      </c>
      <c r="I23" s="32"/>
    </row>
    <row r="24" spans="1:10" ht="13.8" thickBot="1" x14ac:dyDescent="0.3">
      <c r="A24" s="24" t="s">
        <v>126</v>
      </c>
      <c r="B24" s="25"/>
      <c r="C24" s="25"/>
      <c r="D24" s="26"/>
      <c r="E24" s="67">
        <f>-550982-275491</f>
        <v>-826473</v>
      </c>
      <c r="F24" s="69"/>
      <c r="G24" s="29">
        <v>-1109250</v>
      </c>
    </row>
    <row r="25" spans="1:10" ht="27" thickBot="1" x14ac:dyDescent="0.3">
      <c r="A25" s="242" t="s">
        <v>111</v>
      </c>
      <c r="B25" s="84">
        <f>SUM(B23:B24)</f>
        <v>97559.13206071427</v>
      </c>
      <c r="C25" s="84"/>
      <c r="D25" s="81"/>
      <c r="E25" s="247">
        <f>E6+E15+E23+E24</f>
        <v>-29585</v>
      </c>
      <c r="F25" s="248"/>
      <c r="G25" s="249">
        <f>G6+G15+G23+G24</f>
        <v>358342.30999999912</v>
      </c>
    </row>
    <row r="26" spans="1:10" ht="26.4" x14ac:dyDescent="0.25">
      <c r="A26" s="24" t="s">
        <v>112</v>
      </c>
      <c r="B26" s="25"/>
      <c r="C26" s="25"/>
      <c r="D26" s="26"/>
      <c r="E26" s="70"/>
      <c r="F26" s="69"/>
      <c r="G26" s="29"/>
    </row>
    <row r="27" spans="1:10" x14ac:dyDescent="0.25">
      <c r="A27" s="24" t="s">
        <v>113</v>
      </c>
      <c r="B27" s="25"/>
      <c r="C27" s="25"/>
      <c r="D27" s="26"/>
      <c r="E27" s="67">
        <f>-377-18177</f>
        <v>-18554</v>
      </c>
      <c r="F27" s="69"/>
      <c r="G27" s="31">
        <v>-182375</v>
      </c>
      <c r="J27" s="32"/>
    </row>
    <row r="28" spans="1:10" x14ac:dyDescent="0.25">
      <c r="A28" s="24" t="s">
        <v>114</v>
      </c>
      <c r="B28" s="25">
        <f>'[3]деньги косвенный метод)'!D65</f>
        <v>-417.83940000000001</v>
      </c>
      <c r="C28" s="25"/>
      <c r="D28" s="26"/>
      <c r="E28" s="67">
        <f>-2664-2304</f>
        <v>-4968</v>
      </c>
      <c r="F28" s="69"/>
      <c r="G28" s="31">
        <v>-16685</v>
      </c>
    </row>
    <row r="29" spans="1:10" ht="13.8" thickBot="1" x14ac:dyDescent="0.3">
      <c r="A29" s="24" t="s">
        <v>115</v>
      </c>
      <c r="B29" s="25"/>
      <c r="C29" s="25"/>
      <c r="D29" s="26"/>
      <c r="E29" s="67"/>
      <c r="F29" s="69"/>
      <c r="G29" s="31">
        <v>0</v>
      </c>
    </row>
    <row r="30" spans="1:10" ht="27" thickBot="1" x14ac:dyDescent="0.3">
      <c r="A30" s="242" t="s">
        <v>116</v>
      </c>
      <c r="B30" s="84">
        <f>SUM(B26:B28)</f>
        <v>-417.83940000000001</v>
      </c>
      <c r="C30" s="84"/>
      <c r="D30" s="81"/>
      <c r="E30" s="247">
        <f>SUM(E27:E29)</f>
        <v>-23522</v>
      </c>
      <c r="F30" s="248"/>
      <c r="G30" s="268">
        <f>SUM(G27:G29)</f>
        <v>-199060</v>
      </c>
    </row>
    <row r="31" spans="1:10" ht="26.4" x14ac:dyDescent="0.25">
      <c r="A31" s="24" t="s">
        <v>117</v>
      </c>
      <c r="B31" s="25"/>
      <c r="C31" s="25"/>
      <c r="D31" s="26"/>
      <c r="E31" s="70"/>
      <c r="F31" s="69"/>
      <c r="G31" s="29"/>
    </row>
    <row r="32" spans="1:10" x14ac:dyDescent="0.25">
      <c r="A32" s="24" t="s">
        <v>110</v>
      </c>
      <c r="B32" s="25"/>
      <c r="C32" s="25"/>
      <c r="D32" s="26"/>
      <c r="E32" s="67">
        <f>-2508-6029</f>
        <v>-8537</v>
      </c>
      <c r="F32" s="69"/>
      <c r="G32" s="33">
        <v>-3874</v>
      </c>
    </row>
    <row r="33" spans="1:10" ht="13.8" thickBot="1" x14ac:dyDescent="0.3">
      <c r="A33" s="24" t="s">
        <v>118</v>
      </c>
      <c r="B33" s="25">
        <f>'[3]деньги косвенный метод)'!D81</f>
        <v>-1868.3046000000002</v>
      </c>
      <c r="C33" s="25"/>
      <c r="D33" s="26"/>
      <c r="E33" s="67" t="s">
        <v>65</v>
      </c>
      <c r="F33" s="69"/>
      <c r="G33" s="33">
        <v>0</v>
      </c>
      <c r="I33" s="34"/>
    </row>
    <row r="34" spans="1:10" x14ac:dyDescent="0.25">
      <c r="A34" s="240" t="s">
        <v>119</v>
      </c>
      <c r="B34" s="94">
        <f>SUM(B32:B33)</f>
        <v>-1868.3046000000002</v>
      </c>
      <c r="C34" s="94"/>
      <c r="D34" s="95"/>
      <c r="E34" s="96"/>
      <c r="F34" s="97"/>
      <c r="G34" s="72"/>
    </row>
    <row r="35" spans="1:10" ht="13.8" thickBot="1" x14ac:dyDescent="0.3">
      <c r="A35" s="241" t="s">
        <v>120</v>
      </c>
      <c r="B35" s="98"/>
      <c r="C35" s="98"/>
      <c r="D35" s="99"/>
      <c r="E35" s="265">
        <f>SUM(E32:E33)</f>
        <v>-8537</v>
      </c>
      <c r="F35" s="266"/>
      <c r="G35" s="267">
        <f>SUM(G31:G33)</f>
        <v>-3874</v>
      </c>
    </row>
    <row r="36" spans="1:10" ht="27" thickBot="1" x14ac:dyDescent="0.3">
      <c r="A36" s="35" t="s">
        <v>121</v>
      </c>
      <c r="B36" s="36">
        <f>-B14</f>
        <v>-2942.4140499999999</v>
      </c>
      <c r="C36" s="36"/>
      <c r="D36" s="37"/>
      <c r="E36" s="280">
        <f>-646+2850.74</f>
        <v>2204.7399999999998</v>
      </c>
      <c r="F36" s="71"/>
      <c r="G36" s="38">
        <v>-3563</v>
      </c>
      <c r="H36" s="32"/>
    </row>
    <row r="37" spans="1:10" ht="27" thickBot="1" x14ac:dyDescent="0.3">
      <c r="A37" s="243" t="s">
        <v>122</v>
      </c>
      <c r="B37" s="89">
        <f>B34+B30+B25+B36</f>
        <v>92330.574010714263</v>
      </c>
      <c r="C37" s="89"/>
      <c r="D37" s="90"/>
      <c r="E37" s="281">
        <f>E25+E30+E35+E36</f>
        <v>-59439.26</v>
      </c>
      <c r="F37" s="269">
        <f>F25+F30+F35+F36</f>
        <v>0</v>
      </c>
      <c r="G37" s="269">
        <f>G25+G30+G35+G36</f>
        <v>151845.30999999912</v>
      </c>
      <c r="H37" s="32"/>
      <c r="J37" s="32"/>
    </row>
    <row r="38" spans="1:10" ht="27" thickBot="1" x14ac:dyDescent="0.3">
      <c r="A38" s="243" t="s">
        <v>123</v>
      </c>
      <c r="B38" s="256">
        <v>819566</v>
      </c>
      <c r="C38" s="256"/>
      <c r="D38" s="257"/>
      <c r="E38" s="281">
        <v>131597</v>
      </c>
      <c r="F38" s="258"/>
      <c r="G38" s="259">
        <v>248710</v>
      </c>
      <c r="H38" s="32"/>
      <c r="I38" s="32"/>
    </row>
    <row r="39" spans="1:10" ht="27" thickBot="1" x14ac:dyDescent="0.3">
      <c r="A39" s="260" t="s">
        <v>124</v>
      </c>
      <c r="B39" s="261">
        <f>B37+B38</f>
        <v>911896.57401071431</v>
      </c>
      <c r="C39" s="261"/>
      <c r="D39" s="262"/>
      <c r="E39" s="282">
        <f>E37+E38</f>
        <v>72157.739999999991</v>
      </c>
      <c r="F39" s="263"/>
      <c r="G39" s="264">
        <f>G37+G38</f>
        <v>400555.30999999912</v>
      </c>
      <c r="H39" s="32"/>
      <c r="I39" s="32"/>
    </row>
    <row r="40" spans="1:10" x14ac:dyDescent="0.25">
      <c r="D40" s="39"/>
      <c r="E40" s="48" t="s">
        <v>0</v>
      </c>
      <c r="G40" s="42"/>
    </row>
    <row r="41" spans="1:10" ht="26.25" customHeight="1" x14ac:dyDescent="0.25">
      <c r="A41" s="205" t="s">
        <v>141</v>
      </c>
      <c r="B41" s="206"/>
      <c r="C41" s="206"/>
      <c r="D41" s="237"/>
      <c r="E41" s="237"/>
      <c r="F41" s="272"/>
      <c r="G41" s="273"/>
    </row>
    <row r="42" spans="1:10" x14ac:dyDescent="0.25">
      <c r="A42" s="43"/>
      <c r="B42" s="274"/>
      <c r="C42" s="274"/>
      <c r="D42" s="275"/>
      <c r="E42" s="276"/>
      <c r="F42" s="272"/>
      <c r="G42" s="273"/>
    </row>
    <row r="43" spans="1:10" ht="9.75" customHeight="1" x14ac:dyDescent="0.3">
      <c r="A43" s="3"/>
      <c r="B43" s="208"/>
      <c r="C43" s="208"/>
      <c r="D43" s="208"/>
      <c r="E43" s="277"/>
      <c r="F43" s="278"/>
      <c r="G43" s="279"/>
    </row>
    <row r="44" spans="1:10" ht="15.75" customHeight="1" x14ac:dyDescent="0.25">
      <c r="A44" s="205" t="s">
        <v>142</v>
      </c>
      <c r="B44" s="209"/>
      <c r="C44" s="210"/>
      <c r="D44" s="210"/>
      <c r="E44" s="277"/>
      <c r="F44" s="278"/>
      <c r="G44" s="279"/>
    </row>
    <row r="45" spans="1:10" x14ac:dyDescent="0.25">
      <c r="A45" s="44" t="s">
        <v>0</v>
      </c>
      <c r="B45" s="208"/>
      <c r="C45" s="208"/>
      <c r="D45" s="208"/>
      <c r="E45" s="277"/>
      <c r="F45" s="278"/>
      <c r="G45" s="279"/>
    </row>
    <row r="46" spans="1:10" x14ac:dyDescent="0.25">
      <c r="D46" s="39"/>
      <c r="E46" s="40"/>
      <c r="G46" s="42"/>
    </row>
    <row r="47" spans="1:10" x14ac:dyDescent="0.25">
      <c r="D47" s="39"/>
      <c r="E47" s="40"/>
      <c r="G47" s="42"/>
    </row>
    <row r="48" spans="1:10" x14ac:dyDescent="0.25">
      <c r="D48" s="39"/>
      <c r="E48" s="40"/>
      <c r="G48" s="42"/>
    </row>
    <row r="49" spans="4:7" x14ac:dyDescent="0.25">
      <c r="D49" s="39"/>
      <c r="E49" s="40"/>
      <c r="G49" s="42"/>
    </row>
    <row r="50" spans="4:7" x14ac:dyDescent="0.25">
      <c r="D50" s="39"/>
      <c r="E50" s="40"/>
      <c r="G50" s="42"/>
    </row>
    <row r="51" spans="4:7" x14ac:dyDescent="0.25">
      <c r="D51" s="39"/>
      <c r="E51" s="40"/>
      <c r="G51" s="42"/>
    </row>
    <row r="52" spans="4:7" x14ac:dyDescent="0.25">
      <c r="D52" s="39"/>
      <c r="E52" s="40"/>
      <c r="G52" s="42"/>
    </row>
    <row r="53" spans="4:7" x14ac:dyDescent="0.25">
      <c r="D53" s="39"/>
      <c r="E53" s="40"/>
      <c r="G53" s="42"/>
    </row>
    <row r="54" spans="4:7" x14ac:dyDescent="0.25">
      <c r="D54" s="39"/>
      <c r="E54" s="40"/>
      <c r="F54" s="17"/>
      <c r="G54" s="42"/>
    </row>
    <row r="55" spans="4:7" x14ac:dyDescent="0.25">
      <c r="D55" s="39"/>
      <c r="E55" s="40"/>
      <c r="F55" s="17"/>
      <c r="G55" s="42"/>
    </row>
    <row r="56" spans="4:7" x14ac:dyDescent="0.25">
      <c r="D56" s="39"/>
      <c r="E56" s="40"/>
      <c r="F56" s="17"/>
      <c r="G56" s="42"/>
    </row>
    <row r="57" spans="4:7" x14ac:dyDescent="0.25">
      <c r="D57" s="39"/>
      <c r="E57" s="40"/>
      <c r="F57" s="17"/>
      <c r="G57" s="42"/>
    </row>
    <row r="58" spans="4:7" x14ac:dyDescent="0.25">
      <c r="D58" s="39"/>
      <c r="E58" s="40"/>
      <c r="F58" s="17"/>
      <c r="G58" s="42"/>
    </row>
    <row r="59" spans="4:7" x14ac:dyDescent="0.25">
      <c r="D59" s="39"/>
      <c r="E59" s="40"/>
      <c r="F59" s="17"/>
      <c r="G59" s="42"/>
    </row>
    <row r="60" spans="4:7" x14ac:dyDescent="0.25">
      <c r="D60" s="39"/>
      <c r="E60" s="40"/>
      <c r="F60" s="17"/>
      <c r="G60" s="42"/>
    </row>
    <row r="61" spans="4:7" x14ac:dyDescent="0.25">
      <c r="D61" s="39"/>
      <c r="E61" s="40"/>
      <c r="F61" s="17"/>
      <c r="G61" s="42"/>
    </row>
    <row r="62" spans="4:7" x14ac:dyDescent="0.25">
      <c r="D62" s="39"/>
      <c r="E62" s="40"/>
      <c r="F62" s="17"/>
      <c r="G62" s="42"/>
    </row>
    <row r="63" spans="4:7" x14ac:dyDescent="0.25">
      <c r="D63" s="39"/>
      <c r="E63" s="40"/>
      <c r="F63" s="17"/>
      <c r="G63" s="42"/>
    </row>
    <row r="64" spans="4:7" x14ac:dyDescent="0.25">
      <c r="D64" s="39"/>
      <c r="E64" s="40"/>
      <c r="F64" s="17"/>
      <c r="G64" s="42"/>
    </row>
    <row r="65" spans="4:7" x14ac:dyDescent="0.25">
      <c r="D65" s="39"/>
      <c r="E65" s="40"/>
      <c r="F65" s="17"/>
      <c r="G65" s="42"/>
    </row>
    <row r="66" spans="4:7" x14ac:dyDescent="0.25">
      <c r="D66" s="39"/>
      <c r="E66" s="40"/>
      <c r="F66" s="17"/>
      <c r="G66" s="42"/>
    </row>
    <row r="67" spans="4:7" x14ac:dyDescent="0.25">
      <c r="D67" s="39"/>
      <c r="E67" s="40"/>
      <c r="F67" s="17"/>
      <c r="G67" s="42"/>
    </row>
    <row r="68" spans="4:7" x14ac:dyDescent="0.25">
      <c r="D68" s="39"/>
      <c r="E68" s="40"/>
      <c r="F68" s="17"/>
      <c r="G68" s="42"/>
    </row>
    <row r="69" spans="4:7" x14ac:dyDescent="0.25">
      <c r="D69" s="39"/>
      <c r="E69" s="40"/>
      <c r="F69" s="17"/>
      <c r="G69" s="42"/>
    </row>
    <row r="70" spans="4:7" x14ac:dyDescent="0.25">
      <c r="D70" s="39"/>
      <c r="E70" s="40"/>
      <c r="F70" s="17"/>
      <c r="G70" s="42"/>
    </row>
    <row r="71" spans="4:7" x14ac:dyDescent="0.25">
      <c r="D71" s="39"/>
      <c r="E71" s="40"/>
      <c r="F71" s="17"/>
      <c r="G71" s="42"/>
    </row>
    <row r="72" spans="4:7" x14ac:dyDescent="0.25">
      <c r="D72" s="39"/>
      <c r="E72" s="40"/>
      <c r="F72" s="17"/>
      <c r="G72" s="42"/>
    </row>
    <row r="73" spans="4:7" x14ac:dyDescent="0.25">
      <c r="D73" s="39"/>
      <c r="E73" s="40"/>
      <c r="F73" s="17"/>
      <c r="G73" s="42"/>
    </row>
    <row r="74" spans="4:7" x14ac:dyDescent="0.25">
      <c r="D74" s="39"/>
      <c r="E74" s="40"/>
      <c r="F74" s="17"/>
      <c r="G74" s="42"/>
    </row>
    <row r="75" spans="4:7" x14ac:dyDescent="0.25">
      <c r="D75" s="39"/>
      <c r="E75" s="40"/>
      <c r="F75" s="17"/>
      <c r="G75" s="42"/>
    </row>
    <row r="76" spans="4:7" x14ac:dyDescent="0.25">
      <c r="D76" s="39"/>
      <c r="E76" s="40"/>
      <c r="F76" s="17"/>
      <c r="G76" s="42"/>
    </row>
    <row r="77" spans="4:7" x14ac:dyDescent="0.25">
      <c r="D77" s="39"/>
      <c r="E77" s="40"/>
      <c r="F77" s="17"/>
      <c r="G77" s="42"/>
    </row>
    <row r="78" spans="4:7" x14ac:dyDescent="0.25">
      <c r="D78" s="39"/>
      <c r="E78" s="40"/>
      <c r="F78" s="17"/>
      <c r="G78" s="42"/>
    </row>
    <row r="79" spans="4:7" x14ac:dyDescent="0.25">
      <c r="D79" s="39"/>
      <c r="E79" s="40"/>
      <c r="F79" s="17"/>
      <c r="G79" s="42"/>
    </row>
    <row r="80" spans="4:7" x14ac:dyDescent="0.25">
      <c r="D80" s="39"/>
      <c r="E80" s="40"/>
      <c r="F80" s="17"/>
      <c r="G80" s="42"/>
    </row>
    <row r="81" spans="4:7" x14ac:dyDescent="0.25">
      <c r="D81" s="39"/>
      <c r="E81" s="40"/>
      <c r="F81" s="17"/>
      <c r="G81" s="42"/>
    </row>
    <row r="82" spans="4:7" x14ac:dyDescent="0.25">
      <c r="D82" s="39"/>
      <c r="E82" s="40"/>
      <c r="F82" s="17"/>
      <c r="G82" s="42"/>
    </row>
    <row r="83" spans="4:7" x14ac:dyDescent="0.25">
      <c r="D83" s="39"/>
      <c r="E83" s="40"/>
      <c r="F83" s="17"/>
      <c r="G83" s="42"/>
    </row>
    <row r="84" spans="4:7" x14ac:dyDescent="0.25">
      <c r="D84" s="39"/>
      <c r="E84" s="40"/>
      <c r="F84" s="17"/>
      <c r="G84" s="42"/>
    </row>
    <row r="85" spans="4:7" x14ac:dyDescent="0.25">
      <c r="E85" s="40"/>
      <c r="F85" s="17"/>
      <c r="G85" s="42"/>
    </row>
    <row r="86" spans="4:7" x14ac:dyDescent="0.25">
      <c r="E86" s="40"/>
      <c r="F86" s="17"/>
      <c r="G86" s="42"/>
    </row>
    <row r="87" spans="4:7" x14ac:dyDescent="0.25">
      <c r="E87" s="40"/>
      <c r="F87" s="17"/>
      <c r="G87" s="42"/>
    </row>
    <row r="88" spans="4:7" x14ac:dyDescent="0.25">
      <c r="E88" s="40"/>
      <c r="F88" s="17"/>
      <c r="G88" s="42"/>
    </row>
    <row r="89" spans="4:7" x14ac:dyDescent="0.25">
      <c r="E89" s="40"/>
      <c r="F89" s="17"/>
      <c r="G89" s="42"/>
    </row>
    <row r="90" spans="4:7" x14ac:dyDescent="0.25">
      <c r="E90" s="40"/>
      <c r="F90" s="17"/>
      <c r="G90" s="42"/>
    </row>
    <row r="91" spans="4:7" x14ac:dyDescent="0.25">
      <c r="E91" s="40"/>
      <c r="F91" s="17"/>
      <c r="G91" s="42"/>
    </row>
    <row r="92" spans="4:7" x14ac:dyDescent="0.25">
      <c r="E92" s="40"/>
      <c r="F92" s="17"/>
      <c r="G92" s="42"/>
    </row>
    <row r="93" spans="4:7" x14ac:dyDescent="0.25">
      <c r="E93" s="40"/>
      <c r="F93" s="17"/>
      <c r="G93" s="42"/>
    </row>
    <row r="94" spans="4:7" x14ac:dyDescent="0.25">
      <c r="E94" s="40"/>
      <c r="F94" s="17"/>
      <c r="G94" s="42"/>
    </row>
    <row r="95" spans="4:7" x14ac:dyDescent="0.25">
      <c r="E95" s="40"/>
      <c r="F95" s="17"/>
      <c r="G95" s="42"/>
    </row>
    <row r="96" spans="4:7" x14ac:dyDescent="0.25">
      <c r="E96" s="42"/>
      <c r="F96" s="17"/>
      <c r="G96" s="42"/>
    </row>
    <row r="97" spans="5:7" x14ac:dyDescent="0.25">
      <c r="E97" s="42"/>
      <c r="F97" s="17"/>
      <c r="G97" s="42"/>
    </row>
    <row r="98" spans="5:7" x14ac:dyDescent="0.25">
      <c r="E98" s="42"/>
      <c r="F98" s="17"/>
      <c r="G98" s="42"/>
    </row>
    <row r="99" spans="5:7" x14ac:dyDescent="0.25">
      <c r="E99" s="42"/>
      <c r="F99" s="17"/>
      <c r="G99" s="42"/>
    </row>
    <row r="100" spans="5:7" x14ac:dyDescent="0.25">
      <c r="E100" s="42"/>
      <c r="F100" s="17"/>
      <c r="G100" s="42"/>
    </row>
    <row r="101" spans="5:7" x14ac:dyDescent="0.25">
      <c r="E101" s="42"/>
      <c r="F101" s="17"/>
      <c r="G101" s="42"/>
    </row>
    <row r="102" spans="5:7" x14ac:dyDescent="0.25">
      <c r="E102" s="42"/>
      <c r="F102" s="17"/>
      <c r="G102" s="42"/>
    </row>
    <row r="103" spans="5:7" x14ac:dyDescent="0.25">
      <c r="E103" s="42"/>
      <c r="F103" s="17"/>
      <c r="G103" s="42"/>
    </row>
    <row r="104" spans="5:7" x14ac:dyDescent="0.25">
      <c r="E104" s="42"/>
      <c r="F104" s="17"/>
      <c r="G104" s="42"/>
    </row>
    <row r="105" spans="5:7" x14ac:dyDescent="0.25">
      <c r="E105" s="42"/>
      <c r="F105" s="17"/>
      <c r="G105" s="42"/>
    </row>
    <row r="106" spans="5:7" x14ac:dyDescent="0.25">
      <c r="E106" s="42"/>
      <c r="F106" s="17"/>
      <c r="G106" s="42"/>
    </row>
    <row r="107" spans="5:7" x14ac:dyDescent="0.25">
      <c r="E107" s="42"/>
      <c r="F107" s="17"/>
      <c r="G107" s="42"/>
    </row>
    <row r="108" spans="5:7" x14ac:dyDescent="0.25">
      <c r="E108" s="42"/>
      <c r="F108" s="17"/>
      <c r="G108" s="42"/>
    </row>
    <row r="109" spans="5:7" x14ac:dyDescent="0.25">
      <c r="E109" s="42"/>
      <c r="F109" s="17"/>
      <c r="G109" s="42"/>
    </row>
    <row r="110" spans="5:7" x14ac:dyDescent="0.25">
      <c r="E110" s="42"/>
      <c r="F110" s="17"/>
      <c r="G110" s="42"/>
    </row>
    <row r="111" spans="5:7" x14ac:dyDescent="0.25">
      <c r="E111" s="42"/>
      <c r="F111" s="17"/>
      <c r="G111" s="42"/>
    </row>
    <row r="112" spans="5:7" x14ac:dyDescent="0.25">
      <c r="E112" s="42"/>
      <c r="F112" s="17"/>
      <c r="G112" s="42"/>
    </row>
    <row r="113" spans="5:7" x14ac:dyDescent="0.25">
      <c r="E113" s="42"/>
      <c r="F113" s="17"/>
      <c r="G113" s="4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K19" sqref="K19:K28"/>
    </sheetView>
  </sheetViews>
  <sheetFormatPr defaultRowHeight="13.2" x14ac:dyDescent="0.25"/>
  <cols>
    <col min="1" max="1" width="38.44140625" customWidth="1"/>
    <col min="2" max="2" width="0" hidden="1" customWidth="1"/>
    <col min="3" max="3" width="13" customWidth="1"/>
    <col min="4" max="4" width="12.6640625" customWidth="1"/>
    <col min="5" max="5" width="10.5546875" customWidth="1"/>
    <col min="6" max="6" width="10.109375" customWidth="1"/>
    <col min="7" max="7" width="15.33203125" customWidth="1"/>
    <col min="8" max="8" width="11.5546875" customWidth="1"/>
    <col min="9" max="9" width="9.6640625" customWidth="1"/>
    <col min="10" max="10" width="15.5546875" customWidth="1"/>
    <col min="11" max="11" width="11.109375" customWidth="1"/>
  </cols>
  <sheetData>
    <row r="1" spans="1:10" x14ac:dyDescent="0.25">
      <c r="A1" s="180" t="s">
        <v>5</v>
      </c>
      <c r="B1" s="234"/>
      <c r="C1" s="234"/>
      <c r="D1" s="234"/>
      <c r="E1" s="234"/>
      <c r="F1" s="15"/>
      <c r="G1" s="15"/>
      <c r="H1" s="15"/>
      <c r="I1" s="15"/>
      <c r="J1" s="15"/>
    </row>
    <row r="2" spans="1:10" ht="13.8" thickBot="1" x14ac:dyDescent="0.3">
      <c r="A2" s="235" t="s">
        <v>147</v>
      </c>
      <c r="B2" s="236"/>
      <c r="C2" s="236"/>
      <c r="D2" s="236"/>
      <c r="E2" s="235"/>
      <c r="F2" s="232"/>
      <c r="G2" s="232"/>
      <c r="H2" s="232"/>
      <c r="I2" s="232"/>
      <c r="J2" s="232"/>
    </row>
    <row r="3" spans="1:10" ht="23.25" customHeight="1" x14ac:dyDescent="0.25">
      <c r="A3" s="133"/>
      <c r="B3" s="134"/>
      <c r="C3" s="292" t="s">
        <v>80</v>
      </c>
      <c r="D3" s="295" t="s">
        <v>81</v>
      </c>
      <c r="E3" s="146"/>
      <c r="F3" s="135"/>
      <c r="G3" s="147" t="s">
        <v>0</v>
      </c>
      <c r="H3" s="136"/>
      <c r="I3" s="147"/>
      <c r="J3" s="137" t="s">
        <v>0</v>
      </c>
    </row>
    <row r="4" spans="1:10" ht="26.4" x14ac:dyDescent="0.25">
      <c r="A4" s="138"/>
      <c r="B4" s="12"/>
      <c r="C4" s="293"/>
      <c r="D4" s="296"/>
      <c r="E4" s="144" t="s">
        <v>82</v>
      </c>
      <c r="F4" s="59" t="s">
        <v>25</v>
      </c>
      <c r="G4" s="145" t="s">
        <v>86</v>
      </c>
      <c r="H4" s="132" t="s">
        <v>88</v>
      </c>
      <c r="I4" s="298" t="s">
        <v>89</v>
      </c>
      <c r="J4" s="139" t="s">
        <v>91</v>
      </c>
    </row>
    <row r="5" spans="1:10" ht="26.25" customHeight="1" x14ac:dyDescent="0.3">
      <c r="A5" s="140" t="s">
        <v>6</v>
      </c>
      <c r="B5" s="12"/>
      <c r="C5" s="293"/>
      <c r="D5" s="296"/>
      <c r="E5" s="144" t="s">
        <v>83</v>
      </c>
      <c r="F5" s="59" t="s">
        <v>85</v>
      </c>
      <c r="G5" s="145" t="s">
        <v>87</v>
      </c>
      <c r="H5" s="132"/>
      <c r="I5" s="298"/>
      <c r="J5" s="139" t="s">
        <v>84</v>
      </c>
    </row>
    <row r="6" spans="1:10" ht="13.8" thickBot="1" x14ac:dyDescent="0.3">
      <c r="A6" s="130"/>
      <c r="B6" s="131"/>
      <c r="C6" s="294"/>
      <c r="D6" s="297"/>
      <c r="E6" s="148" t="s">
        <v>84</v>
      </c>
      <c r="F6" s="141"/>
      <c r="G6" s="149"/>
      <c r="H6" s="142"/>
      <c r="I6" s="149" t="s">
        <v>90</v>
      </c>
      <c r="J6" s="143"/>
    </row>
    <row r="7" spans="1:10" ht="13.8" thickBot="1" x14ac:dyDescent="0.3">
      <c r="A7" s="227" t="s">
        <v>137</v>
      </c>
      <c r="B7" s="228"/>
      <c r="C7" s="229">
        <f>10175757</f>
        <v>10175757</v>
      </c>
      <c r="D7" s="230">
        <v>3906278</v>
      </c>
      <c r="E7" s="230"/>
      <c r="F7" s="229">
        <v>-24454</v>
      </c>
      <c r="G7" s="229">
        <v>32875103</v>
      </c>
      <c r="H7" s="230">
        <f>C7+F7+G7+D7+E7</f>
        <v>46932684</v>
      </c>
      <c r="I7" s="229"/>
      <c r="J7" s="231">
        <f>H7</f>
        <v>46932684</v>
      </c>
    </row>
    <row r="8" spans="1:10" x14ac:dyDescent="0.25">
      <c r="A8" s="10" t="s">
        <v>96</v>
      </c>
      <c r="B8" s="113"/>
      <c r="C8" s="114"/>
      <c r="D8" s="115"/>
      <c r="E8" s="115"/>
      <c r="F8" s="114"/>
      <c r="G8" s="114"/>
      <c r="H8" s="115"/>
      <c r="I8" s="114"/>
      <c r="J8" s="116"/>
    </row>
    <row r="9" spans="1:10" x14ac:dyDescent="0.25">
      <c r="A9" s="11" t="s">
        <v>71</v>
      </c>
      <c r="B9" s="13"/>
      <c r="C9" s="13"/>
      <c r="D9" s="109"/>
      <c r="E9" s="109"/>
      <c r="F9" s="108"/>
      <c r="G9" s="106">
        <v>2301247</v>
      </c>
      <c r="H9" s="108">
        <f>G9</f>
        <v>2301247</v>
      </c>
      <c r="I9" s="108"/>
      <c r="J9" s="111">
        <f>H9+I9</f>
        <v>2301247</v>
      </c>
    </row>
    <row r="10" spans="1:10" x14ac:dyDescent="0.25">
      <c r="A10" s="11" t="s">
        <v>72</v>
      </c>
      <c r="B10" s="13"/>
      <c r="C10" s="13"/>
      <c r="D10" s="109"/>
      <c r="E10" s="109"/>
      <c r="F10" s="108"/>
      <c r="G10" s="110">
        <v>0</v>
      </c>
      <c r="H10" s="108">
        <f>SUM(C10:G10)</f>
        <v>0</v>
      </c>
      <c r="I10" s="108"/>
      <c r="J10" s="111">
        <f>H10+I10</f>
        <v>0</v>
      </c>
    </row>
    <row r="11" spans="1:10" x14ac:dyDescent="0.25">
      <c r="A11" s="218" t="s">
        <v>73</v>
      </c>
      <c r="B11" s="219"/>
      <c r="C11" s="225"/>
      <c r="D11" s="226"/>
      <c r="E11" s="226"/>
      <c r="F11" s="224"/>
      <c r="G11" s="221">
        <f>G9</f>
        <v>2301247</v>
      </c>
      <c r="H11" s="224">
        <f>SUM(C11:G11)</f>
        <v>2301247</v>
      </c>
      <c r="I11" s="224"/>
      <c r="J11" s="222">
        <f>H11+I11</f>
        <v>2301247</v>
      </c>
    </row>
    <row r="12" spans="1:10" ht="26.4" x14ac:dyDescent="0.25">
      <c r="A12" s="112" t="s">
        <v>74</v>
      </c>
      <c r="B12" s="13"/>
      <c r="C12" s="13"/>
      <c r="D12" s="109"/>
      <c r="E12" s="109"/>
      <c r="F12" s="108"/>
      <c r="G12" s="110">
        <v>0</v>
      </c>
      <c r="H12" s="108"/>
      <c r="I12" s="108"/>
      <c r="J12" s="111"/>
    </row>
    <row r="13" spans="1:10" x14ac:dyDescent="0.25">
      <c r="A13" s="11" t="s">
        <v>75</v>
      </c>
      <c r="B13" s="13"/>
      <c r="C13" s="13"/>
      <c r="D13" s="109"/>
      <c r="E13" s="109"/>
      <c r="F13" s="108" t="s">
        <v>0</v>
      </c>
      <c r="G13" s="106"/>
      <c r="H13" s="108"/>
      <c r="I13" s="108"/>
      <c r="J13" s="111"/>
    </row>
    <row r="14" spans="1:10" x14ac:dyDescent="0.25">
      <c r="A14" s="11" t="s">
        <v>76</v>
      </c>
      <c r="B14" s="13"/>
      <c r="C14" s="106"/>
      <c r="D14" s="109"/>
      <c r="E14" s="109"/>
      <c r="F14" s="106"/>
      <c r="G14" s="106"/>
      <c r="H14" s="107"/>
      <c r="I14" s="108"/>
      <c r="J14" s="111"/>
    </row>
    <row r="15" spans="1:10" x14ac:dyDescent="0.25">
      <c r="A15" s="11" t="s">
        <v>77</v>
      </c>
      <c r="B15" s="13"/>
      <c r="C15" s="13"/>
      <c r="D15" s="109"/>
      <c r="E15" s="109"/>
      <c r="F15" s="108"/>
      <c r="G15" s="110"/>
      <c r="H15" s="108"/>
      <c r="I15" s="108"/>
      <c r="J15" s="111"/>
    </row>
    <row r="16" spans="1:10" x14ac:dyDescent="0.25">
      <c r="A16" s="11" t="s">
        <v>78</v>
      </c>
      <c r="B16" s="13"/>
      <c r="C16" s="13"/>
      <c r="D16" s="109"/>
      <c r="E16" s="109"/>
      <c r="F16" s="108"/>
      <c r="G16" s="110"/>
      <c r="H16" s="108"/>
      <c r="I16" s="108"/>
      <c r="J16" s="111"/>
    </row>
    <row r="17" spans="1:11" ht="40.200000000000003" thickBot="1" x14ac:dyDescent="0.3">
      <c r="A17" s="117" t="s">
        <v>79</v>
      </c>
      <c r="B17" s="118"/>
      <c r="C17" s="118"/>
      <c r="D17" s="119"/>
      <c r="E17" s="120"/>
      <c r="F17" s="121"/>
      <c r="G17" s="122"/>
      <c r="H17" s="121"/>
      <c r="I17" s="121"/>
      <c r="J17" s="123"/>
    </row>
    <row r="18" spans="1:11" ht="13.8" thickBot="1" x14ac:dyDescent="0.3">
      <c r="A18" s="211" t="s">
        <v>138</v>
      </c>
      <c r="B18" s="212"/>
      <c r="C18" s="214">
        <f>C7+C14</f>
        <v>10175757</v>
      </c>
      <c r="D18" s="213">
        <f>D7</f>
        <v>3906278</v>
      </c>
      <c r="E18" s="213">
        <f>E7</f>
        <v>0</v>
      </c>
      <c r="F18" s="214">
        <f>F7+F16</f>
        <v>-24454</v>
      </c>
      <c r="G18" s="214">
        <f>G7+G11+G13</f>
        <v>35176350</v>
      </c>
      <c r="H18" s="215">
        <f>SUM(C18:G18)</f>
        <v>49233931</v>
      </c>
      <c r="I18" s="214"/>
      <c r="J18" s="217">
        <f>H18</f>
        <v>49233931</v>
      </c>
    </row>
    <row r="19" spans="1:11" ht="15.6" x14ac:dyDescent="0.3">
      <c r="A19" s="124"/>
      <c r="B19" s="125"/>
      <c r="C19" s="126"/>
      <c r="D19" s="126"/>
      <c r="E19" s="126"/>
      <c r="F19" s="127"/>
      <c r="G19" s="127"/>
      <c r="H19" s="127"/>
      <c r="I19" s="127"/>
      <c r="J19" s="128"/>
    </row>
    <row r="20" spans="1:11" x14ac:dyDescent="0.25">
      <c r="A20" s="218" t="s">
        <v>139</v>
      </c>
      <c r="B20" s="219"/>
      <c r="C20" s="220">
        <v>10175757</v>
      </c>
      <c r="D20" s="221">
        <v>3906278</v>
      </c>
      <c r="E20" s="221">
        <v>0</v>
      </c>
      <c r="F20" s="221">
        <v>-24454</v>
      </c>
      <c r="G20" s="220">
        <v>33499848</v>
      </c>
      <c r="H20" s="220">
        <f>C20+F20+G20+D20+E20</f>
        <v>47557429</v>
      </c>
      <c r="I20" s="221"/>
      <c r="J20" s="222">
        <f>H20</f>
        <v>47557429</v>
      </c>
      <c r="K20" s="223"/>
    </row>
    <row r="21" spans="1:11" x14ac:dyDescent="0.25">
      <c r="A21" s="11" t="s">
        <v>96</v>
      </c>
      <c r="B21" s="13"/>
      <c r="C21" s="107"/>
      <c r="D21" s="106"/>
      <c r="E21" s="106"/>
      <c r="F21" s="106"/>
      <c r="G21" s="107"/>
      <c r="H21" s="107"/>
      <c r="I21" s="106"/>
      <c r="J21" s="111"/>
    </row>
    <row r="22" spans="1:11" x14ac:dyDescent="0.25">
      <c r="A22" s="11" t="s">
        <v>71</v>
      </c>
      <c r="B22" s="13"/>
      <c r="C22" s="109"/>
      <c r="D22" s="109"/>
      <c r="E22" s="109"/>
      <c r="F22" s="108"/>
      <c r="G22" s="108">
        <v>-2704657</v>
      </c>
      <c r="H22" s="108">
        <f>SUM(C22:G22)</f>
        <v>-2704657</v>
      </c>
      <c r="I22" s="108"/>
      <c r="J22" s="111">
        <f>H22+I22</f>
        <v>-2704657</v>
      </c>
    </row>
    <row r="23" spans="1:11" x14ac:dyDescent="0.25">
      <c r="A23" s="11" t="s">
        <v>72</v>
      </c>
      <c r="B23" s="13"/>
      <c r="C23" s="109"/>
      <c r="D23" s="109"/>
      <c r="E23" s="109"/>
      <c r="F23" s="108"/>
      <c r="G23" s="108"/>
      <c r="H23" s="108"/>
      <c r="I23" s="108"/>
      <c r="J23" s="111"/>
    </row>
    <row r="24" spans="1:11" x14ac:dyDescent="0.25">
      <c r="A24" s="218" t="s">
        <v>73</v>
      </c>
      <c r="B24" s="219"/>
      <c r="C24" s="224"/>
      <c r="D24" s="224"/>
      <c r="E24" s="224"/>
      <c r="F24" s="224"/>
      <c r="G24" s="224">
        <f>G22</f>
        <v>-2704657</v>
      </c>
      <c r="H24" s="224">
        <f>SUM(C24:G24)</f>
        <v>-2704657</v>
      </c>
      <c r="I24" s="224"/>
      <c r="J24" s="222">
        <f>H24+I24</f>
        <v>-2704657</v>
      </c>
    </row>
    <row r="25" spans="1:11" x14ac:dyDescent="0.25">
      <c r="A25" s="11" t="s">
        <v>75</v>
      </c>
      <c r="B25" s="13"/>
      <c r="C25" s="109"/>
      <c r="D25" s="109"/>
      <c r="E25" s="109"/>
      <c r="F25" s="108"/>
      <c r="G25" s="108"/>
      <c r="H25" s="108"/>
      <c r="I25" s="108"/>
      <c r="J25" s="111"/>
    </row>
    <row r="26" spans="1:11" ht="13.8" thickBot="1" x14ac:dyDescent="0.3">
      <c r="A26" s="129" t="s">
        <v>76</v>
      </c>
      <c r="B26" s="118"/>
      <c r="C26" s="121"/>
      <c r="D26" s="119"/>
      <c r="E26" s="119"/>
      <c r="F26" s="121"/>
      <c r="G26" s="121"/>
      <c r="H26" s="121"/>
      <c r="I26" s="121"/>
      <c r="J26" s="123"/>
    </row>
    <row r="27" spans="1:11" ht="13.8" thickBot="1" x14ac:dyDescent="0.3">
      <c r="A27" s="211" t="s">
        <v>140</v>
      </c>
      <c r="B27" s="212"/>
      <c r="C27" s="213">
        <f>C20</f>
        <v>10175757</v>
      </c>
      <c r="D27" s="214">
        <f>D20</f>
        <v>3906278</v>
      </c>
      <c r="E27" s="214">
        <v>0</v>
      </c>
      <c r="F27" s="214">
        <f>F20</f>
        <v>-24454</v>
      </c>
      <c r="G27" s="213">
        <f>G20+G24</f>
        <v>30795191</v>
      </c>
      <c r="H27" s="215">
        <f>SUM(C27:G27)</f>
        <v>44852772</v>
      </c>
      <c r="I27" s="214"/>
      <c r="J27" s="216">
        <f>H27</f>
        <v>44852772</v>
      </c>
      <c r="K27" s="46"/>
    </row>
    <row r="28" spans="1:11" x14ac:dyDescent="0.25">
      <c r="A28" s="12"/>
      <c r="B28" s="12"/>
      <c r="C28" s="73"/>
      <c r="D28" s="74"/>
      <c r="E28" s="74"/>
      <c r="F28" s="74"/>
      <c r="G28" s="73"/>
      <c r="H28" s="16"/>
      <c r="I28" s="74"/>
      <c r="J28" s="16"/>
    </row>
    <row r="29" spans="1:11" ht="13.8" x14ac:dyDescent="0.25">
      <c r="A29" s="75"/>
      <c r="B29" s="75"/>
      <c r="C29" s="75"/>
      <c r="D29" s="76"/>
      <c r="E29" s="76"/>
      <c r="F29" s="76"/>
      <c r="G29" s="76"/>
      <c r="H29" s="76"/>
      <c r="I29" s="76"/>
      <c r="J29" s="76"/>
    </row>
    <row r="30" spans="1:11" ht="13.8" x14ac:dyDescent="0.25">
      <c r="A30" s="205" t="s">
        <v>141</v>
      </c>
      <c r="B30" s="206"/>
      <c r="C30" s="206"/>
      <c r="D30" s="237"/>
      <c r="E30" s="237"/>
      <c r="F30" s="76"/>
      <c r="G30" s="76"/>
      <c r="H30" s="76"/>
      <c r="I30" s="76"/>
      <c r="J30" s="76"/>
    </row>
    <row r="31" spans="1:11" ht="13.8" x14ac:dyDescent="0.25">
      <c r="A31" s="205"/>
      <c r="B31" s="206"/>
      <c r="C31" s="206"/>
      <c r="D31" s="237"/>
      <c r="E31" s="237"/>
      <c r="F31" s="76"/>
      <c r="G31" s="76"/>
      <c r="H31" s="76"/>
      <c r="I31" s="76"/>
      <c r="J31" s="76"/>
    </row>
    <row r="32" spans="1:11" ht="5.25" customHeight="1" x14ac:dyDescent="0.25">
      <c r="A32" s="238"/>
      <c r="B32" s="209"/>
      <c r="C32" s="210"/>
      <c r="D32" s="210"/>
      <c r="E32" s="210"/>
      <c r="F32" s="14"/>
      <c r="G32" s="14"/>
      <c r="H32" s="15"/>
      <c r="I32" s="15"/>
      <c r="J32" s="15"/>
    </row>
    <row r="33" spans="1:10" ht="13.8" x14ac:dyDescent="0.25">
      <c r="A33" s="205" t="s">
        <v>142</v>
      </c>
      <c r="B33" s="209"/>
      <c r="C33" s="210"/>
      <c r="D33" s="210"/>
      <c r="E33" s="210"/>
      <c r="F33" s="14"/>
      <c r="G33" s="14"/>
      <c r="H33" s="15"/>
      <c r="I33" s="15"/>
      <c r="J33" s="15"/>
    </row>
  </sheetData>
  <mergeCells count="3">
    <mergeCell ref="C3:C6"/>
    <mergeCell ref="D3:D6"/>
    <mergeCell ref="I4:I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форма1</vt:lpstr>
      <vt:lpstr>форма2</vt:lpstr>
      <vt:lpstr>форма3</vt:lpstr>
      <vt:lpstr>форма4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Ainur Zhamanova</cp:lastModifiedBy>
  <cp:revision>1</cp:revision>
  <cp:lastPrinted>2020-05-02T04:51:25Z</cp:lastPrinted>
  <dcterms:created xsi:type="dcterms:W3CDTF">2019-04-18T06:43:16Z</dcterms:created>
  <dcterms:modified xsi:type="dcterms:W3CDTF">2020-05-29T09:24:13Z</dcterms:modified>
</cp:coreProperties>
</file>