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Фондовое управление\Максат 2015\БИРЖА\2017\is2in\отчеты\2 квартал\"/>
    </mc:Choice>
  </mc:AlternateContent>
  <bookViews>
    <workbookView xWindow="0" yWindow="0" windowWidth="24000" windowHeight="9735" activeTab="1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4" l="1"/>
  <c r="C42" i="4"/>
  <c r="B42" i="4"/>
  <c r="G41" i="4"/>
  <c r="G40" i="4"/>
  <c r="G39" i="4"/>
  <c r="G38" i="4"/>
  <c r="F36" i="4"/>
  <c r="F42" i="4" s="1"/>
  <c r="E35" i="4"/>
  <c r="G35" i="4" s="1"/>
  <c r="G34" i="4"/>
  <c r="G33" i="4"/>
  <c r="G30" i="4"/>
  <c r="G29" i="4"/>
  <c r="C25" i="4"/>
  <c r="B25" i="4"/>
  <c r="G24" i="4"/>
  <c r="G23" i="4"/>
  <c r="G22" i="4"/>
  <c r="G21" i="4"/>
  <c r="F20" i="4"/>
  <c r="F25" i="4" s="1"/>
  <c r="E20" i="4"/>
  <c r="E25" i="4" s="1"/>
  <c r="D20" i="4"/>
  <c r="D25" i="4" s="1"/>
  <c r="G19" i="4"/>
  <c r="G18" i="4"/>
  <c r="G16" i="4"/>
  <c r="G15" i="4"/>
  <c r="G12" i="4"/>
  <c r="G20" i="4" s="1"/>
  <c r="C58" i="3"/>
  <c r="B55" i="3"/>
  <c r="B54" i="3"/>
  <c r="B53" i="3"/>
  <c r="B52" i="3"/>
  <c r="C49" i="3"/>
  <c r="B47" i="3"/>
  <c r="B46" i="3"/>
  <c r="B45" i="3"/>
  <c r="B44" i="3"/>
  <c r="B36" i="3"/>
  <c r="B35" i="3"/>
  <c r="B34" i="3"/>
  <c r="B33" i="3"/>
  <c r="B32" i="3"/>
  <c r="B30" i="3"/>
  <c r="B29" i="3"/>
  <c r="B28" i="3"/>
  <c r="B27" i="3"/>
  <c r="C24" i="3"/>
  <c r="C38" i="3" s="1"/>
  <c r="C41" i="3" s="1"/>
  <c r="C62" i="3" s="1"/>
  <c r="C66" i="3" s="1"/>
  <c r="C63" i="2"/>
  <c r="C64" i="2" s="1"/>
  <c r="D59" i="2"/>
  <c r="D60" i="2" s="1"/>
  <c r="C59" i="2"/>
  <c r="C60" i="2" s="1"/>
  <c r="C41" i="2"/>
  <c r="D41" i="2"/>
  <c r="D14" i="2"/>
  <c r="D17" i="2" s="1"/>
  <c r="D24" i="2" s="1"/>
  <c r="D27" i="2" s="1"/>
  <c r="D30" i="2" s="1"/>
  <c r="C14" i="2"/>
  <c r="C17" i="2" s="1"/>
  <c r="C24" i="2" s="1"/>
  <c r="C27" i="2" s="1"/>
  <c r="C30" i="2" s="1"/>
  <c r="E43" i="1"/>
  <c r="D43" i="1"/>
  <c r="E34" i="1"/>
  <c r="E46" i="1" s="1"/>
  <c r="D31" i="1"/>
  <c r="D34" i="1" s="1"/>
  <c r="E20" i="1"/>
  <c r="D17" i="1"/>
  <c r="D20" i="1" s="1"/>
  <c r="D42" i="2" l="1"/>
  <c r="B49" i="3"/>
  <c r="B58" i="3"/>
  <c r="C42" i="2"/>
  <c r="G25" i="4"/>
  <c r="E36" i="4"/>
  <c r="C65" i="2"/>
  <c r="C66" i="2" s="1"/>
  <c r="D46" i="1"/>
  <c r="E42" i="4" l="1"/>
  <c r="G36" i="4"/>
  <c r="G42" i="4" s="1"/>
  <c r="B18" i="3" l="1"/>
  <c r="B20" i="3"/>
  <c r="B40" i="3"/>
  <c r="B14" i="3" l="1"/>
  <c r="B17" i="3" l="1"/>
  <c r="B19" i="3"/>
  <c r="B21" i="3"/>
  <c r="B15" i="3"/>
  <c r="B16" i="3" l="1"/>
  <c r="B22" i="3"/>
  <c r="B24" i="3" l="1"/>
  <c r="B38" i="3" s="1"/>
  <c r="B41" i="3" s="1"/>
  <c r="B62" i="3" s="1"/>
  <c r="B66" i="3" s="1"/>
</calcChain>
</file>

<file path=xl/sharedStrings.xml><?xml version="1.0" encoding="utf-8"?>
<sst xmlns="http://schemas.openxmlformats.org/spreadsheetml/2006/main" count="220" uniqueCount="161">
  <si>
    <t xml:space="preserve">Промежуточный сокращенный отчет о финансовом положении </t>
  </si>
  <si>
    <t>по состоянию на 30 июня 2017 года</t>
  </si>
  <si>
    <t>30 июня 2017 г.</t>
  </si>
  <si>
    <t>31 декабря 2016 г.</t>
  </si>
  <si>
    <t xml:space="preserve">(в тысячах тенге) </t>
  </si>
  <si>
    <t>неаудированные данные</t>
  </si>
  <si>
    <t>аудированные данные</t>
  </si>
  <si>
    <t>F1_D</t>
  </si>
  <si>
    <t>Активы</t>
  </si>
  <si>
    <t>F1_1</t>
  </si>
  <si>
    <t>Денежные средства и их эквиваленты</t>
  </si>
  <si>
    <t>F1_4</t>
  </si>
  <si>
    <t>Средства в других банках</t>
  </si>
  <si>
    <t>F1_7</t>
  </si>
  <si>
    <t>Кредиты и авансы клиентам</t>
  </si>
  <si>
    <t>F1_8</t>
  </si>
  <si>
    <t>Финансовые активы, имеющиеся в наличии для продажи</t>
  </si>
  <si>
    <t>F1_10</t>
  </si>
  <si>
    <t>Основные средства и нематериальные активы</t>
  </si>
  <si>
    <t>F1_11_1</t>
  </si>
  <si>
    <t>Финансовые инструменты, оцениваемые по справедливой стоимости изменения которой отражаются  в составе прибыли или убытка за период</t>
  </si>
  <si>
    <t>F1_11</t>
  </si>
  <si>
    <t>Прочие активы</t>
  </si>
  <si>
    <t>Итого активов</t>
  </si>
  <si>
    <t>Обязательства</t>
  </si>
  <si>
    <t>F1_12</t>
  </si>
  <si>
    <t>Средства клиентов</t>
  </si>
  <si>
    <t>F1_12_1</t>
  </si>
  <si>
    <t>Средства банков</t>
  </si>
  <si>
    <t>F1_13</t>
  </si>
  <si>
    <t>Займы банков и финансовых институтов</t>
  </si>
  <si>
    <t>F1_13_1</t>
  </si>
  <si>
    <t>Кредиторская задолженность по сделкам  "РЕПО"</t>
  </si>
  <si>
    <t>F1_14</t>
  </si>
  <si>
    <t>Долговые ценные бумаги выпущенные</t>
  </si>
  <si>
    <t>F1_15</t>
  </si>
  <si>
    <t>Субординированные долги</t>
  </si>
  <si>
    <t>F1_17</t>
  </si>
  <si>
    <t>Отложенное налоговое обязательство</t>
  </si>
  <si>
    <t>F1_18</t>
  </si>
  <si>
    <t>Прочие обязательства</t>
  </si>
  <si>
    <t>Итого обязательств</t>
  </si>
  <si>
    <t>Капитал</t>
  </si>
  <si>
    <t>F1_19</t>
  </si>
  <si>
    <t>Уставный капитал</t>
  </si>
  <si>
    <t>F1_20</t>
  </si>
  <si>
    <t>Прочие резервы/фонды</t>
  </si>
  <si>
    <t>F1_21</t>
  </si>
  <si>
    <t>Нераспределенная прибыль</t>
  </si>
  <si>
    <t>Итого капитала</t>
  </si>
  <si>
    <t>Итого обязательств и капитала</t>
  </si>
  <si>
    <t xml:space="preserve">Балансовая стоимость одной простой акции </t>
  </si>
  <si>
    <t xml:space="preserve">Балансовая стоимость одной привилегированной акции </t>
  </si>
  <si>
    <t>_________________________</t>
  </si>
  <si>
    <t>Даулетбекова А.А.</t>
  </si>
  <si>
    <t>Главный бухгалтер</t>
  </si>
  <si>
    <t>Промежуточный сокращенный  отчет о прибыли и убытке и прочей совокупной прибыли</t>
  </si>
  <si>
    <t>за период, закончившийся 30 июня 2017 года</t>
  </si>
  <si>
    <t>30 июня 2017 года</t>
  </si>
  <si>
    <t>30 июня 2016 года</t>
  </si>
  <si>
    <t>Процентные доходы</t>
  </si>
  <si>
    <t>Процентные расходы</t>
  </si>
  <si>
    <t>Чистые процентные доходы</t>
  </si>
  <si>
    <t>Расходы по созданию резервов под обесценение кредитного портфеля</t>
  </si>
  <si>
    <t>Чистые процентные доходы после создания резерва под обесценение активов, по которым начисляются проценты</t>
  </si>
  <si>
    <t>Комиссионные доходы</t>
  </si>
  <si>
    <t>Комиссионные расходы</t>
  </si>
  <si>
    <t>Чистый доход от операций с иностранной валютой</t>
  </si>
  <si>
    <t>Чистый убыток от операций с  финансовыми инструментами, оцениваемыми по справедливой стоимости, изменения которой отражаются  в составе прибыли или убытка за период</t>
  </si>
  <si>
    <t>Чистый доход от операций с финансовыми активами, имеющимися в наличии для продажи</t>
  </si>
  <si>
    <t>Прочий операционный доход</t>
  </si>
  <si>
    <t>Операционный доход</t>
  </si>
  <si>
    <t>Общие административные  расходы</t>
  </si>
  <si>
    <t>Расходы по созданию резервов под обесценение прочих активов</t>
  </si>
  <si>
    <t>Прибыль до налогообложения</t>
  </si>
  <si>
    <t>Расходы по налогу на прибыль</t>
  </si>
  <si>
    <t>Прибыль за период</t>
  </si>
  <si>
    <t>Прочий совокупный доход</t>
  </si>
  <si>
    <t>Статьи, которые впоследствии не будут реклассифицированы в состав прибыли или убытка:</t>
  </si>
  <si>
    <t>Резерв по переоценке основных средств:</t>
  </si>
  <si>
    <r>
      <rPr>
        <sz val="11"/>
        <color indexed="9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>- Чистое изменение справедливой стоимости от переоценки основных средств</t>
    </r>
  </si>
  <si>
    <t>Подоходный налог, относящийся к компонентам прочего совокупного дохода</t>
  </si>
  <si>
    <t>Статьи, которые впоследствии могут быть реклассифицированы в состав прибыли или убытка:</t>
  </si>
  <si>
    <t>Резерв по переоценки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</si>
  <si>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</si>
  <si>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</si>
  <si>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Прочий совокупный доход за период</t>
  </si>
  <si>
    <t>Итого совокупный доход за период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</si>
  <si>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</si>
  <si>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</si>
  <si>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на 01.01.2012</t>
  </si>
  <si>
    <t>01.02.</t>
  </si>
  <si>
    <t>01.03.</t>
  </si>
  <si>
    <t>на 01.04.2012</t>
  </si>
  <si>
    <t>На 01.01.2011</t>
  </si>
  <si>
    <t>На 01.04.2011</t>
  </si>
  <si>
    <t>АО "Вank RBK"</t>
  </si>
  <si>
    <t>Отчет о движении денежных средств за период, закончившийся 30 июня 2017 года</t>
  </si>
  <si>
    <t>30 июня 2016 г.</t>
  </si>
  <si>
    <t>(в тыс. тенге)</t>
  </si>
  <si>
    <t>Денежные средства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</si>
  <si>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</si>
  <si>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</si>
  <si>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</si>
  <si>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</si>
  <si>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Чистые доходы, полученные по операциям с иностранной валютой</t>
  </si>
  <si>
    <t>Чистое изменение справедливой стоимости перенесенное в состав прибыли или убытка</t>
  </si>
  <si>
    <t>Чистые доходы, полученные по операций с финансовми активами, имеющимися в наличии для продажи</t>
  </si>
  <si>
    <t>Прочие операционные доходы</t>
  </si>
  <si>
    <t xml:space="preserve">Уплаченные административные и прочие операционные расходы </t>
  </si>
  <si>
    <t>Денежные потоки от операционной деятельности до изменений в операционных активах и обязательствах</t>
  </si>
  <si>
    <t>(Увеличение)/уменьшение  операционных активов</t>
  </si>
  <si>
    <t>Дебиторская задолженность по сделкам обратное РЕПО</t>
  </si>
  <si>
    <t>(Увеличение)/уменьшение  операционных обязательств</t>
  </si>
  <si>
    <t>Средства банков и финансовых организаций</t>
  </si>
  <si>
    <t>Займы банков и  финансовых организаций</t>
  </si>
  <si>
    <t>Кредиторская задолженность по сделкам РЕПО</t>
  </si>
  <si>
    <t>Чистое расходование денежных средств от/(в) операционной деятельности до уплаты подоходного налога</t>
  </si>
  <si>
    <t>Подоходный налог уплаченный</t>
  </si>
  <si>
    <t xml:space="preserve">Чистое расходование денежных средств от/(в) операционной деятельности </t>
  </si>
  <si>
    <t>Денежные потоки от инвестиционной деятельности</t>
  </si>
  <si>
    <t>Приобретение инвестиционных ценных бумаг, имеющихся в наличии для продажи</t>
  </si>
  <si>
    <t>Выручка от реализации и погашения инвестиционных ценных бумаг, имеющихся в наличии для продажи</t>
  </si>
  <si>
    <t>Приобретение основных средств и нематериальных активов</t>
  </si>
  <si>
    <t>Поступления от реализации основных средств</t>
  </si>
  <si>
    <t>Чистое поступление/(расходование) денежных средств от инвестиционной деятельности</t>
  </si>
  <si>
    <t>Денежные потоки от финансовой деятельности</t>
  </si>
  <si>
    <t>Выпуск акций</t>
  </si>
  <si>
    <t>Выплата дивидендов</t>
  </si>
  <si>
    <t>Выпущенные в обращение долговые ценные бумаги</t>
  </si>
  <si>
    <t>Субординированный долг</t>
  </si>
  <si>
    <t>Чистое поступление денежных средств, полученные от финансовой деятельности</t>
  </si>
  <si>
    <t>Влияние изменений обменного курса на денежные средства и их эквиваленты</t>
  </si>
  <si>
    <t>Чистое расходование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</si>
  <si>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</si>
  <si>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отчетного периода</t>
  </si>
  <si>
    <t>Промежуточный сокращенный отчет об изменениях в составе собственных средств за период, закончивщийся 30 июня 2017 года</t>
  </si>
  <si>
    <t>F4_S1</t>
  </si>
  <si>
    <t>F4_S2</t>
  </si>
  <si>
    <t>F4_S3</t>
  </si>
  <si>
    <t>F4_S4</t>
  </si>
  <si>
    <t>F4_S5</t>
  </si>
  <si>
    <t>в тысячах тенге</t>
  </si>
  <si>
    <t>Обязательный резервный фонд</t>
  </si>
  <si>
    <t>Резерв переоценки ОС</t>
  </si>
  <si>
    <t>Резерв переоценки ценных бумаг</t>
  </si>
  <si>
    <t xml:space="preserve">Остаток на 31 декабря 2016 года (аудированные данные) </t>
  </si>
  <si>
    <t>Активы, имеющиеся в наличии для продажи:</t>
  </si>
  <si>
    <t>Чистое изменение справедливой стоимости от переоценки</t>
  </si>
  <si>
    <t>Чистое изменение справедливой стоимости, перенесенное в состав прибыли или убытка</t>
  </si>
  <si>
    <t>Основные средства:</t>
  </si>
  <si>
    <t>Чистое изменение справедливой стоимости от переоценки основных средств</t>
  </si>
  <si>
    <t>Итого совокупный доход</t>
  </si>
  <si>
    <t>Формирование обязательного резервного фонда</t>
  </si>
  <si>
    <t>Реализованный резерв по переоценке</t>
  </si>
  <si>
    <t xml:space="preserve">Остаток на 30 июня 2017 года (неаудированные данные) </t>
  </si>
  <si>
    <t xml:space="preserve">Остаток на 31 декабря 2015 года (аудированные данные) </t>
  </si>
  <si>
    <t xml:space="preserve">Остаток на 30 июня 2016 года (неаудированные данные) </t>
  </si>
  <si>
    <t>И.о.Председатель Правления</t>
  </si>
  <si>
    <t>Жакубаева М.К.</t>
  </si>
  <si>
    <t>Прим.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</si>
</sst>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(* #,##0_);_(* \(#,##0\);_(* &quot;-&quot;??_);_(@_)"/>
    <numFmt numFmtId="167" formatCode="#,##0_ ;\-#,##0\ 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Helv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FF0000"/>
      <name val="Arial"/>
      <family val="2"/>
      <charset val="204"/>
    </font>
    <font>
      <i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 Cyr"/>
      <charset val="204"/>
    </font>
    <font>
      <sz val="11"/>
      <color indexed="9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Arial"/>
      <family val="2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Arial"/>
      <family val="2"/>
      <charset val="204"/>
    </font>
    <font>
      <i/>
      <sz val="11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0" fontId="13" fillId="0" borderId="0"/>
    <xf numFmtId="0" fontId="12" fillId="0" borderId="0" applyFont="0" applyFill="0" applyBorder="0" applyAlignment="0" applyProtection="0"/>
    <xf numFmtId="0" fontId="6" fillId="0" borderId="0"/>
  </cellStyleXfs>
  <cellXfs count="238">
    <xf numFmtId="0" fontId="0" fillId="0" borderId="0" xfId="0"/>
    <xf numFmtId="0" fontId="2" fillId="0" borderId="0" xfId="2" applyFont="1"/>
    <xf numFmtId="0" fontId="3" fillId="0" borderId="0" xfId="2" applyFont="1" applyAlignment="1">
      <alignment wrapText="1"/>
    </xf>
    <xf numFmtId="0" fontId="3" fillId="0" borderId="0" xfId="2" applyFont="1"/>
    <xf numFmtId="0" fontId="3" fillId="0" borderId="0" xfId="2" applyFont="1" applyFill="1"/>
    <xf numFmtId="0" fontId="4" fillId="0" borderId="0" xfId="2" applyFont="1"/>
    <xf numFmtId="0" fontId="5" fillId="0" borderId="0" xfId="2" applyFont="1" applyBorder="1" applyAlignment="1">
      <alignment wrapText="1"/>
    </xf>
    <xf numFmtId="0" fontId="4" fillId="0" borderId="0" xfId="2" applyFont="1" applyBorder="1"/>
    <xf numFmtId="0" fontId="4" fillId="0" borderId="0" xfId="2" applyFont="1" applyAlignment="1">
      <alignment vertical="top"/>
    </xf>
    <xf numFmtId="0" fontId="5" fillId="0" borderId="0" xfId="2" applyFont="1" applyBorder="1" applyAlignment="1">
      <alignment horizontal="right" vertical="top"/>
    </xf>
    <xf numFmtId="0" fontId="5" fillId="0" borderId="0" xfId="2" applyFont="1" applyFill="1" applyBorder="1" applyAlignment="1">
      <alignment horizontal="right" vertical="top"/>
    </xf>
    <xf numFmtId="165" fontId="4" fillId="0" borderId="0" xfId="1" applyNumberFormat="1" applyFont="1" applyAlignment="1">
      <alignment vertical="top"/>
    </xf>
    <xf numFmtId="0" fontId="7" fillId="0" borderId="0" xfId="3" applyFont="1" applyFill="1" applyBorder="1" applyAlignment="1">
      <alignment vertical="top" wrapText="1"/>
    </xf>
    <xf numFmtId="0" fontId="5" fillId="0" borderId="0" xfId="0" applyFont="1" applyBorder="1" applyAlignment="1">
      <alignment horizontal="right"/>
    </xf>
    <xf numFmtId="0" fontId="7" fillId="0" borderId="1" xfId="3" applyFont="1" applyFill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8" fillId="0" borderId="0" xfId="3" applyFont="1" applyFill="1" applyAlignment="1">
      <alignment vertical="top" wrapText="1"/>
    </xf>
    <xf numFmtId="0" fontId="5" fillId="0" borderId="0" xfId="0" applyFont="1" applyBorder="1" applyAlignment="1">
      <alignment horizontal="right" vertical="top"/>
    </xf>
    <xf numFmtId="0" fontId="9" fillId="0" borderId="0" xfId="3" applyFont="1" applyFill="1" applyAlignment="1">
      <alignment vertical="top" wrapText="1"/>
    </xf>
    <xf numFmtId="166" fontId="9" fillId="0" borderId="0" xfId="4" applyNumberFormat="1" applyFont="1" applyFill="1" applyBorder="1" applyAlignment="1">
      <alignment vertical="top"/>
    </xf>
    <xf numFmtId="0" fontId="4" fillId="0" borderId="0" xfId="2" applyFont="1" applyFill="1" applyAlignment="1">
      <alignment vertical="top"/>
    </xf>
    <xf numFmtId="0" fontId="4" fillId="0" borderId="0" xfId="2" applyFont="1" applyAlignment="1">
      <alignment vertical="top" wrapText="1"/>
    </xf>
    <xf numFmtId="0" fontId="9" fillId="0" borderId="0" xfId="3" applyFont="1" applyFill="1" applyBorder="1" applyAlignment="1">
      <alignment vertical="top" wrapText="1"/>
    </xf>
    <xf numFmtId="0" fontId="9" fillId="0" borderId="2" xfId="3" applyFont="1" applyFill="1" applyBorder="1" applyAlignment="1">
      <alignment vertical="top" wrapText="1"/>
    </xf>
    <xf numFmtId="0" fontId="4" fillId="0" borderId="2" xfId="2" applyFont="1" applyFill="1" applyBorder="1" applyAlignment="1">
      <alignment vertical="top"/>
    </xf>
    <xf numFmtId="0" fontId="8" fillId="0" borderId="0" xfId="3" applyFont="1" applyFill="1" applyBorder="1" applyAlignment="1">
      <alignment vertical="top" wrapText="1"/>
    </xf>
    <xf numFmtId="166" fontId="5" fillId="0" borderId="0" xfId="2" applyNumberFormat="1" applyFont="1" applyFill="1" applyBorder="1" applyAlignment="1">
      <alignment vertical="top"/>
    </xf>
    <xf numFmtId="165" fontId="2" fillId="0" borderId="3" xfId="1" applyNumberFormat="1" applyFont="1" applyBorder="1" applyAlignment="1">
      <alignment horizontal="right"/>
    </xf>
    <xf numFmtId="0" fontId="8" fillId="0" borderId="4" xfId="3" applyFont="1" applyFill="1" applyBorder="1" applyAlignment="1">
      <alignment vertical="top" wrapText="1"/>
    </xf>
    <xf numFmtId="0" fontId="4" fillId="0" borderId="4" xfId="2" applyFont="1" applyFill="1" applyBorder="1" applyAlignment="1">
      <alignment vertical="top"/>
    </xf>
    <xf numFmtId="0" fontId="7" fillId="0" borderId="0" xfId="3" applyFont="1" applyFill="1" applyAlignment="1">
      <alignment vertical="top" wrapText="1"/>
    </xf>
    <xf numFmtId="0" fontId="5" fillId="0" borderId="0" xfId="2" applyFont="1" applyAlignment="1">
      <alignment vertical="top"/>
    </xf>
    <xf numFmtId="0" fontId="8" fillId="0" borderId="2" xfId="3" applyFont="1" applyFill="1" applyBorder="1" applyAlignment="1">
      <alignment vertical="top" wrapText="1"/>
    </xf>
    <xf numFmtId="0" fontId="7" fillId="0" borderId="5" xfId="3" applyFont="1" applyFill="1" applyBorder="1" applyAlignment="1">
      <alignment vertical="top" wrapText="1"/>
    </xf>
    <xf numFmtId="0" fontId="4" fillId="0" borderId="5" xfId="2" applyFont="1" applyFill="1" applyBorder="1" applyAlignment="1">
      <alignment vertical="top"/>
    </xf>
    <xf numFmtId="0" fontId="10" fillId="0" borderId="0" xfId="3" applyFont="1" applyFill="1" applyAlignment="1">
      <alignment wrapText="1"/>
    </xf>
    <xf numFmtId="0" fontId="4" fillId="0" borderId="0" xfId="3" applyFont="1" applyFill="1" applyAlignment="1">
      <alignment wrapText="1"/>
    </xf>
    <xf numFmtId="165" fontId="4" fillId="0" borderId="0" xfId="5" applyNumberFormat="1" applyFont="1" applyFill="1"/>
    <xf numFmtId="0" fontId="11" fillId="0" borderId="0" xfId="3" applyFont="1" applyFill="1" applyAlignment="1">
      <alignment wrapText="1"/>
    </xf>
    <xf numFmtId="0" fontId="4" fillId="0" borderId="0" xfId="2" applyFont="1" applyFill="1"/>
    <xf numFmtId="0" fontId="9" fillId="0" borderId="0" xfId="2" applyFont="1" applyBorder="1" applyAlignment="1">
      <alignment horizontal="justify" wrapText="1"/>
    </xf>
    <xf numFmtId="0" fontId="8" fillId="0" borderId="0" xfId="6" applyFont="1" applyFill="1" applyBorder="1"/>
    <xf numFmtId="0" fontId="9" fillId="0" borderId="0" xfId="2" applyFont="1" applyBorder="1"/>
    <xf numFmtId="0" fontId="8" fillId="0" borderId="0" xfId="2" applyFont="1" applyBorder="1" applyAlignment="1">
      <alignment wrapText="1"/>
    </xf>
    <xf numFmtId="0" fontId="8" fillId="0" borderId="0" xfId="2" applyFont="1" applyBorder="1" applyAlignment="1"/>
    <xf numFmtId="0" fontId="8" fillId="0" borderId="0" xfId="2" applyFont="1" applyBorder="1"/>
    <xf numFmtId="0" fontId="8" fillId="0" borderId="0" xfId="2" applyFont="1" applyFill="1" applyBorder="1"/>
    <xf numFmtId="0" fontId="9" fillId="0" borderId="0" xfId="7" applyFont="1" applyAlignment="1">
      <alignment vertical="top"/>
    </xf>
    <xf numFmtId="0" fontId="9" fillId="0" borderId="0" xfId="3" applyFont="1" applyAlignment="1">
      <alignment vertical="top"/>
    </xf>
    <xf numFmtId="166" fontId="9" fillId="0" borderId="0" xfId="8" applyNumberFormat="1" applyFont="1" applyFill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1" xfId="3" applyFont="1" applyBorder="1" applyAlignment="1">
      <alignment vertical="top"/>
    </xf>
    <xf numFmtId="0" fontId="9" fillId="0" borderId="1" xfId="3" applyFont="1" applyFill="1" applyBorder="1" applyAlignment="1">
      <alignment vertical="top"/>
    </xf>
    <xf numFmtId="0" fontId="9" fillId="0" borderId="0" xfId="3" applyFont="1" applyFill="1" applyBorder="1" applyAlignment="1">
      <alignment vertical="top"/>
    </xf>
    <xf numFmtId="0" fontId="8" fillId="0" borderId="0" xfId="3" applyFont="1" applyAlignment="1">
      <alignment vertical="top"/>
    </xf>
    <xf numFmtId="166" fontId="8" fillId="0" borderId="0" xfId="8" applyNumberFormat="1" applyFont="1" applyFill="1" applyAlignment="1">
      <alignment vertical="top"/>
    </xf>
    <xf numFmtId="0" fontId="9" fillId="0" borderId="1" xfId="3" applyFont="1" applyBorder="1" applyAlignment="1">
      <alignment vertical="top" wrapText="1"/>
    </xf>
    <xf numFmtId="166" fontId="9" fillId="0" borderId="1" xfId="8" applyNumberFormat="1" applyFont="1" applyFill="1" applyBorder="1" applyAlignment="1">
      <alignment vertical="top"/>
    </xf>
    <xf numFmtId="165" fontId="9" fillId="0" borderId="0" xfId="4" applyNumberFormat="1" applyFont="1" applyAlignment="1">
      <alignment vertical="top"/>
    </xf>
    <xf numFmtId="0" fontId="9" fillId="0" borderId="0" xfId="3" applyFont="1" applyFill="1" applyAlignment="1">
      <alignment vertical="top"/>
    </xf>
    <xf numFmtId="0" fontId="8" fillId="0" borderId="0" xfId="3" applyFont="1" applyAlignment="1">
      <alignment vertical="top" wrapText="1"/>
    </xf>
    <xf numFmtId="0" fontId="9" fillId="0" borderId="0" xfId="3" applyFont="1" applyAlignment="1">
      <alignment vertical="top" wrapText="1"/>
    </xf>
    <xf numFmtId="0" fontId="8" fillId="0" borderId="0" xfId="7" applyFont="1" applyAlignment="1">
      <alignment vertical="top"/>
    </xf>
    <xf numFmtId="165" fontId="8" fillId="0" borderId="0" xfId="4" applyNumberFormat="1" applyFont="1" applyAlignment="1">
      <alignment vertical="top"/>
    </xf>
    <xf numFmtId="0" fontId="8" fillId="0" borderId="2" xfId="3" applyFont="1" applyBorder="1" applyAlignment="1">
      <alignment vertical="top" wrapText="1"/>
    </xf>
    <xf numFmtId="166" fontId="8" fillId="0" borderId="2" xfId="8" applyNumberFormat="1" applyFont="1" applyFill="1" applyBorder="1" applyAlignment="1">
      <alignment vertical="top"/>
    </xf>
    <xf numFmtId="0" fontId="9" fillId="0" borderId="0" xfId="7" applyFont="1" applyFill="1" applyAlignment="1">
      <alignment vertical="top"/>
    </xf>
    <xf numFmtId="0" fontId="8" fillId="0" borderId="0" xfId="3" applyFont="1" applyFill="1" applyAlignment="1">
      <alignment vertical="top"/>
    </xf>
    <xf numFmtId="10" fontId="9" fillId="0" borderId="0" xfId="7" applyNumberFormat="1" applyFont="1" applyFill="1" applyAlignment="1">
      <alignment vertical="top"/>
    </xf>
    <xf numFmtId="167" fontId="9" fillId="0" borderId="0" xfId="4" applyNumberFormat="1" applyFont="1" applyFill="1" applyBorder="1" applyAlignment="1">
      <alignment vertical="top"/>
    </xf>
    <xf numFmtId="166" fontId="9" fillId="0" borderId="0" xfId="4" applyNumberFormat="1" applyFont="1" applyAlignment="1">
      <alignment horizontal="center" vertical="top"/>
    </xf>
    <xf numFmtId="0" fontId="9" fillId="0" borderId="1" xfId="3" applyFont="1" applyFill="1" applyBorder="1" applyAlignment="1">
      <alignment vertical="top" wrapText="1"/>
    </xf>
    <xf numFmtId="0" fontId="9" fillId="0" borderId="1" xfId="3" applyFont="1" applyFill="1" applyBorder="1" applyAlignment="1">
      <alignment vertical="center"/>
    </xf>
    <xf numFmtId="166" fontId="8" fillId="0" borderId="1" xfId="3" applyNumberFormat="1" applyFont="1" applyFill="1" applyBorder="1" applyAlignment="1">
      <alignment vertical="center"/>
    </xf>
    <xf numFmtId="0" fontId="9" fillId="0" borderId="0" xfId="7" applyFont="1" applyFill="1" applyAlignment="1">
      <alignment vertical="center"/>
    </xf>
    <xf numFmtId="0" fontId="8" fillId="0" borderId="0" xfId="3" applyFont="1" applyFill="1" applyAlignment="1">
      <alignment vertical="center"/>
    </xf>
    <xf numFmtId="166" fontId="8" fillId="0" borderId="0" xfId="3" applyNumberFormat="1" applyFont="1" applyFill="1" applyAlignment="1">
      <alignment vertical="center"/>
    </xf>
    <xf numFmtId="0" fontId="9" fillId="0" borderId="0" xfId="3" applyFont="1"/>
    <xf numFmtId="165" fontId="15" fillId="0" borderId="0" xfId="4" applyNumberFormat="1" applyFont="1" applyFill="1"/>
    <xf numFmtId="0" fontId="9" fillId="0" borderId="0" xfId="7" applyFont="1"/>
    <xf numFmtId="0" fontId="16" fillId="0" borderId="0" xfId="3" applyFont="1" applyFill="1"/>
    <xf numFmtId="166" fontId="9" fillId="0" borderId="0" xfId="8" applyNumberFormat="1" applyFont="1" applyFill="1"/>
    <xf numFmtId="0" fontId="9" fillId="0" borderId="4" xfId="3" applyFont="1" applyBorder="1" applyAlignment="1">
      <alignment vertical="top" wrapText="1"/>
    </xf>
    <xf numFmtId="0" fontId="9" fillId="0" borderId="4" xfId="3" applyFont="1" applyFill="1" applyBorder="1"/>
    <xf numFmtId="0" fontId="9" fillId="0" borderId="0" xfId="3" applyFont="1" applyBorder="1"/>
    <xf numFmtId="0" fontId="16" fillId="0" borderId="0" xfId="3" applyFont="1"/>
    <xf numFmtId="0" fontId="16" fillId="0" borderId="0" xfId="3" applyFont="1" applyFill="1" applyAlignment="1">
      <alignment wrapText="1"/>
    </xf>
    <xf numFmtId="0" fontId="16" fillId="0" borderId="0" xfId="7" applyFont="1"/>
    <xf numFmtId="0" fontId="9" fillId="0" borderId="0" xfId="2" applyFont="1" applyBorder="1" applyAlignment="1">
      <alignment horizontal="justify"/>
    </xf>
    <xf numFmtId="0" fontId="9" fillId="0" borderId="0" xfId="2" applyFont="1" applyFill="1" applyBorder="1"/>
    <xf numFmtId="14" fontId="17" fillId="0" borderId="0" xfId="3" applyNumberFormat="1" applyFont="1" applyAlignment="1">
      <alignment horizontal="left" wrapText="1"/>
    </xf>
    <xf numFmtId="165" fontId="17" fillId="0" borderId="0" xfId="4" applyNumberFormat="1" applyFont="1" applyFill="1"/>
    <xf numFmtId="0" fontId="17" fillId="0" borderId="0" xfId="7" applyFont="1"/>
    <xf numFmtId="0" fontId="17" fillId="0" borderId="0" xfId="3" applyFont="1" applyAlignment="1">
      <alignment wrapText="1"/>
    </xf>
    <xf numFmtId="165" fontId="17" fillId="0" borderId="0" xfId="3" applyNumberFormat="1" applyFont="1" applyFill="1"/>
    <xf numFmtId="14" fontId="17" fillId="0" borderId="0" xfId="3" applyNumberFormat="1" applyFont="1" applyAlignment="1">
      <alignment wrapText="1"/>
    </xf>
    <xf numFmtId="0" fontId="17" fillId="0" borderId="0" xfId="7" applyFont="1" applyFill="1"/>
    <xf numFmtId="0" fontId="17" fillId="0" borderId="0" xfId="3" applyFont="1" applyFill="1"/>
    <xf numFmtId="0" fontId="17" fillId="0" borderId="0" xfId="3" applyFont="1"/>
    <xf numFmtId="0" fontId="16" fillId="0" borderId="0" xfId="3" applyFont="1" applyAlignment="1">
      <alignment wrapText="1"/>
    </xf>
    <xf numFmtId="0" fontId="8" fillId="0" borderId="0" xfId="3" applyFont="1"/>
    <xf numFmtId="0" fontId="4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9" applyFont="1" applyBorder="1"/>
    <xf numFmtId="0" fontId="5" fillId="0" borderId="0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 vertical="top" wrapText="1"/>
    </xf>
    <xf numFmtId="0" fontId="8" fillId="0" borderId="0" xfId="9" applyFont="1" applyAlignment="1">
      <alignment vertical="top" wrapText="1"/>
    </xf>
    <xf numFmtId="0" fontId="4" fillId="0" borderId="0" xfId="0" applyFont="1" applyAlignment="1">
      <alignment vertical="top"/>
    </xf>
    <xf numFmtId="0" fontId="9" fillId="0" borderId="0" xfId="9" applyFont="1" applyAlignment="1">
      <alignment vertical="top" wrapText="1"/>
    </xf>
    <xf numFmtId="166" fontId="9" fillId="0" borderId="0" xfId="8" applyNumberFormat="1" applyFont="1" applyFill="1" applyAlignment="1">
      <alignment horizontal="center" vertical="top"/>
    </xf>
    <xf numFmtId="166" fontId="4" fillId="0" borderId="0" xfId="0" applyNumberFormat="1" applyFont="1"/>
    <xf numFmtId="0" fontId="9" fillId="0" borderId="1" xfId="9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/>
    <xf numFmtId="0" fontId="8" fillId="0" borderId="6" xfId="9" applyFont="1" applyBorder="1" applyAlignment="1">
      <alignment vertical="top" wrapText="1"/>
    </xf>
    <xf numFmtId="166" fontId="8" fillId="0" borderId="6" xfId="8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7" fillId="0" borderId="0" xfId="9" applyFont="1" applyAlignment="1">
      <alignment vertical="top" wrapText="1"/>
    </xf>
    <xf numFmtId="166" fontId="18" fillId="0" borderId="0" xfId="8" applyNumberFormat="1" applyFont="1" applyFill="1" applyAlignment="1">
      <alignment horizontal="center" vertical="top"/>
    </xf>
    <xf numFmtId="0" fontId="9" fillId="0" borderId="0" xfId="9" applyFont="1" applyFill="1" applyAlignment="1">
      <alignment vertical="top" wrapText="1"/>
    </xf>
    <xf numFmtId="0" fontId="4" fillId="0" borderId="1" xfId="0" applyFont="1" applyBorder="1" applyAlignment="1">
      <alignment horizontal="center" vertical="top"/>
    </xf>
    <xf numFmtId="166" fontId="8" fillId="0" borderId="6" xfId="8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8" fillId="0" borderId="4" xfId="9" applyFont="1" applyBorder="1" applyAlignment="1">
      <alignment vertical="top" wrapText="1"/>
    </xf>
    <xf numFmtId="166" fontId="5" fillId="0" borderId="4" xfId="0" applyNumberFormat="1" applyFont="1" applyBorder="1" applyAlignment="1">
      <alignment horizontal="center" vertical="top"/>
    </xf>
    <xf numFmtId="166" fontId="9" fillId="0" borderId="0" xfId="8" applyNumberFormat="1" applyFont="1" applyAlignment="1">
      <alignment horizontal="center" vertical="top"/>
    </xf>
    <xf numFmtId="0" fontId="4" fillId="0" borderId="0" xfId="9" applyFont="1" applyAlignment="1">
      <alignment vertical="top" wrapText="1"/>
    </xf>
    <xf numFmtId="0" fontId="9" fillId="0" borderId="0" xfId="9" applyFont="1" applyBorder="1" applyAlignment="1">
      <alignment vertical="top" wrapText="1"/>
    </xf>
    <xf numFmtId="166" fontId="9" fillId="0" borderId="0" xfId="8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8" fillId="0" borderId="0" xfId="9" applyFont="1" applyBorder="1" applyAlignment="1">
      <alignment vertical="top" wrapText="1"/>
    </xf>
    <xf numFmtId="166" fontId="5" fillId="0" borderId="0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/>
    <xf numFmtId="0" fontId="8" fillId="0" borderId="7" xfId="9" applyFont="1" applyBorder="1" applyAlignment="1">
      <alignment vertical="top" wrapText="1"/>
    </xf>
    <xf numFmtId="166" fontId="8" fillId="0" borderId="7" xfId="8" applyNumberFormat="1" applyFont="1" applyFill="1" applyBorder="1" applyAlignment="1">
      <alignment horizontal="center" vertical="top"/>
    </xf>
    <xf numFmtId="166" fontId="5" fillId="0" borderId="0" xfId="0" applyNumberFormat="1" applyFont="1" applyAlignment="1">
      <alignment horizontal="center" vertical="top"/>
    </xf>
    <xf numFmtId="166" fontId="4" fillId="0" borderId="0" xfId="0" applyNumberFormat="1" applyFont="1" applyAlignment="1">
      <alignment horizontal="center" vertical="top"/>
    </xf>
    <xf numFmtId="166" fontId="4" fillId="0" borderId="0" xfId="0" applyNumberFormat="1" applyFont="1" applyAlignment="1">
      <alignment vertical="top"/>
    </xf>
    <xf numFmtId="0" fontId="9" fillId="0" borderId="0" xfId="0" applyFont="1" applyBorder="1"/>
    <xf numFmtId="0" fontId="18" fillId="0" borderId="0" xfId="6" applyFont="1" applyFill="1" applyBorder="1"/>
    <xf numFmtId="0" fontId="19" fillId="0" borderId="0" xfId="6" applyFont="1" applyFill="1" applyBorder="1" applyAlignment="1">
      <alignment horizontal="left"/>
    </xf>
    <xf numFmtId="0" fontId="19" fillId="0" borderId="0" xfId="6" applyFont="1" applyFill="1" applyBorder="1"/>
    <xf numFmtId="0" fontId="8" fillId="0" borderId="0" xfId="6" applyFont="1" applyFill="1" applyAlignment="1"/>
    <xf numFmtId="0" fontId="19" fillId="0" borderId="0" xfId="6" applyFont="1" applyFill="1" applyAlignment="1"/>
    <xf numFmtId="0" fontId="18" fillId="0" borderId="0" xfId="6" applyFont="1" applyFill="1"/>
    <xf numFmtId="0" fontId="19" fillId="0" borderId="0" xfId="6" applyNumberFormat="1" applyFont="1" applyFill="1" applyAlignment="1"/>
    <xf numFmtId="0" fontId="18" fillId="0" borderId="0" xfId="6" applyFont="1" applyFill="1" applyBorder="1" applyAlignment="1" applyProtection="1">
      <alignment vertical="top" wrapText="1"/>
      <protection locked="0"/>
    </xf>
    <xf numFmtId="165" fontId="18" fillId="0" borderId="0" xfId="4" applyNumberFormat="1" applyFont="1" applyFill="1" applyBorder="1" applyAlignment="1" applyProtection="1">
      <alignment horizontal="center" vertical="top"/>
      <protection locked="0"/>
    </xf>
    <xf numFmtId="165" fontId="18" fillId="0" borderId="0" xfId="4" applyNumberFormat="1" applyFont="1" applyFill="1" applyBorder="1" applyAlignment="1">
      <alignment horizontal="center" vertical="top"/>
    </xf>
    <xf numFmtId="0" fontId="18" fillId="0" borderId="0" xfId="6" applyFont="1" applyFill="1" applyBorder="1" applyAlignment="1">
      <alignment vertical="top"/>
    </xf>
    <xf numFmtId="0" fontId="20" fillId="0" borderId="7" xfId="3" applyFont="1" applyFill="1" applyBorder="1" applyAlignment="1">
      <alignment horizontal="left" vertical="top" wrapText="1"/>
    </xf>
    <xf numFmtId="49" fontId="19" fillId="0" borderId="7" xfId="3" applyNumberFormat="1" applyFont="1" applyFill="1" applyBorder="1" applyAlignment="1">
      <alignment horizontal="center" vertical="top" wrapText="1"/>
    </xf>
    <xf numFmtId="0" fontId="19" fillId="0" borderId="7" xfId="6" applyFont="1" applyFill="1" applyBorder="1" applyAlignment="1" applyProtection="1">
      <alignment vertical="top" wrapText="1"/>
      <protection locked="0"/>
    </xf>
    <xf numFmtId="167" fontId="19" fillId="0" borderId="7" xfId="4" applyNumberFormat="1" applyFont="1" applyFill="1" applyBorder="1" applyAlignment="1" applyProtection="1">
      <alignment horizontal="center" vertical="top"/>
      <protection locked="0"/>
    </xf>
    <xf numFmtId="167" fontId="19" fillId="0" borderId="7" xfId="4" applyNumberFormat="1" applyFont="1" applyFill="1" applyBorder="1" applyAlignment="1">
      <alignment horizontal="right" vertical="top"/>
    </xf>
    <xf numFmtId="167" fontId="18" fillId="0" borderId="0" xfId="4" applyNumberFormat="1" applyFont="1" applyFill="1" applyBorder="1" applyAlignment="1" applyProtection="1">
      <alignment vertical="top"/>
      <protection locked="0"/>
    </xf>
    <xf numFmtId="167" fontId="18" fillId="0" borderId="0" xfId="4" applyNumberFormat="1" applyFont="1" applyFill="1" applyBorder="1" applyAlignment="1">
      <alignment horizontal="right" vertical="top"/>
    </xf>
    <xf numFmtId="0" fontId="19" fillId="0" borderId="0" xfId="6" applyFont="1" applyFill="1" applyBorder="1" applyAlignment="1" applyProtection="1">
      <alignment vertical="top" wrapText="1"/>
      <protection locked="0"/>
    </xf>
    <xf numFmtId="165" fontId="19" fillId="0" borderId="0" xfId="4" applyNumberFormat="1" applyFont="1" applyFill="1" applyBorder="1" applyAlignment="1" applyProtection="1">
      <alignment horizontal="center" vertical="top"/>
      <protection locked="0"/>
    </xf>
    <xf numFmtId="165" fontId="19" fillId="0" borderId="0" xfId="4" applyNumberFormat="1" applyFont="1" applyFill="1" applyBorder="1" applyAlignment="1">
      <alignment horizontal="center" vertical="top"/>
    </xf>
    <xf numFmtId="167" fontId="19" fillId="0" borderId="0" xfId="4" applyNumberFormat="1" applyFont="1" applyFill="1" applyBorder="1" applyAlignment="1">
      <alignment horizontal="right" vertical="top"/>
    </xf>
    <xf numFmtId="0" fontId="19" fillId="0" borderId="0" xfId="6" applyFont="1" applyFill="1" applyBorder="1" applyAlignment="1">
      <alignment vertical="top"/>
    </xf>
    <xf numFmtId="0" fontId="20" fillId="0" borderId="0" xfId="6" applyFont="1" applyFill="1" applyBorder="1" applyAlignment="1" applyProtection="1">
      <alignment vertical="top" wrapText="1"/>
      <protection locked="0"/>
    </xf>
    <xf numFmtId="166" fontId="18" fillId="0" borderId="0" xfId="4" applyNumberFormat="1" applyFont="1" applyAlignment="1">
      <alignment horizontal="center" vertical="top"/>
    </xf>
    <xf numFmtId="166" fontId="18" fillId="0" borderId="0" xfId="4" applyNumberFormat="1" applyFont="1" applyFill="1" applyBorder="1" applyAlignment="1">
      <alignment horizontal="left" vertical="top"/>
    </xf>
    <xf numFmtId="166" fontId="18" fillId="0" borderId="0" xfId="4" applyNumberFormat="1" applyFont="1" applyAlignment="1">
      <alignment horizontal="right" vertical="top"/>
    </xf>
    <xf numFmtId="0" fontId="19" fillId="0" borderId="4" xfId="6" applyFont="1" applyFill="1" applyBorder="1" applyAlignment="1" applyProtection="1">
      <alignment vertical="top" wrapText="1"/>
      <protection locked="0"/>
    </xf>
    <xf numFmtId="165" fontId="19" fillId="0" borderId="4" xfId="4" applyNumberFormat="1" applyFont="1" applyFill="1" applyBorder="1" applyAlignment="1" applyProtection="1">
      <alignment horizontal="center" vertical="top"/>
      <protection locked="0"/>
    </xf>
    <xf numFmtId="166" fontId="19" fillId="0" borderId="4" xfId="4" applyNumberFormat="1" applyFont="1" applyFill="1" applyBorder="1" applyAlignment="1">
      <alignment horizontal="left" vertical="top"/>
    </xf>
    <xf numFmtId="0" fontId="18" fillId="0" borderId="4" xfId="6" applyFont="1" applyFill="1" applyBorder="1" applyAlignment="1" applyProtection="1">
      <alignment vertical="top" wrapText="1"/>
      <protection locked="0"/>
    </xf>
    <xf numFmtId="165" fontId="18" fillId="0" borderId="4" xfId="4" applyNumberFormat="1" applyFont="1" applyFill="1" applyBorder="1" applyAlignment="1" applyProtection="1">
      <alignment horizontal="center" vertical="top"/>
      <protection locked="0"/>
    </xf>
    <xf numFmtId="166" fontId="18" fillId="0" borderId="4" xfId="4" applyNumberFormat="1" applyFont="1" applyBorder="1" applyAlignment="1">
      <alignment horizontal="center" vertical="top"/>
    </xf>
    <xf numFmtId="0" fontId="19" fillId="0" borderId="5" xfId="6" applyFont="1" applyFill="1" applyBorder="1" applyAlignment="1" applyProtection="1">
      <alignment vertical="top" wrapText="1"/>
      <protection locked="0"/>
    </xf>
    <xf numFmtId="167" fontId="19" fillId="0" borderId="0" xfId="4" applyNumberFormat="1" applyFont="1" applyFill="1" applyBorder="1" applyAlignment="1" applyProtection="1">
      <alignment horizontal="right" vertical="top"/>
      <protection locked="0"/>
    </xf>
    <xf numFmtId="165" fontId="18" fillId="0" borderId="0" xfId="6" applyNumberFormat="1" applyFont="1" applyFill="1" applyBorder="1"/>
    <xf numFmtId="165" fontId="19" fillId="0" borderId="7" xfId="1" applyNumberFormat="1" applyFont="1" applyFill="1" applyBorder="1" applyAlignment="1"/>
    <xf numFmtId="166" fontId="19" fillId="0" borderId="7" xfId="4" applyNumberFormat="1" applyFont="1" applyBorder="1" applyAlignment="1">
      <alignment horizontal="center" vertical="top"/>
    </xf>
    <xf numFmtId="166" fontId="18" fillId="0" borderId="4" xfId="4" applyNumberFormat="1" applyFont="1" applyFill="1" applyBorder="1" applyAlignment="1">
      <alignment horizontal="left" vertical="top"/>
    </xf>
    <xf numFmtId="167" fontId="19" fillId="0" borderId="4" xfId="4" applyNumberFormat="1" applyFont="1" applyFill="1" applyBorder="1" applyAlignment="1">
      <alignment horizontal="right" vertical="top"/>
    </xf>
    <xf numFmtId="166" fontId="19" fillId="0" borderId="0" xfId="4" applyNumberFormat="1" applyFont="1" applyBorder="1" applyAlignment="1">
      <alignment horizontal="center" vertical="top"/>
    </xf>
    <xf numFmtId="0" fontId="18" fillId="0" borderId="0" xfId="7" applyFont="1" applyFill="1" applyAlignment="1">
      <alignment wrapText="1"/>
    </xf>
    <xf numFmtId="0" fontId="18" fillId="0" borderId="0" xfId="2" applyFont="1" applyBorder="1" applyAlignment="1">
      <alignment horizontal="justify"/>
    </xf>
    <xf numFmtId="0" fontId="18" fillId="0" borderId="0" xfId="2" applyFont="1" applyFill="1" applyBorder="1"/>
    <xf numFmtId="0" fontId="19" fillId="0" borderId="0" xfId="2" applyFont="1" applyBorder="1" applyAlignment="1"/>
    <xf numFmtId="0" fontId="21" fillId="0" borderId="0" xfId="0" applyFont="1"/>
    <xf numFmtId="0" fontId="18" fillId="0" borderId="0" xfId="0" applyFont="1" applyBorder="1"/>
    <xf numFmtId="0" fontId="7" fillId="0" borderId="0" xfId="3" applyFont="1" applyFill="1" applyAlignment="1">
      <alignment horizontal="center" vertical="top" wrapText="1"/>
    </xf>
    <xf numFmtId="0" fontId="22" fillId="0" borderId="0" xfId="2" applyFont="1" applyAlignment="1">
      <alignment horizontal="center" vertical="center" wrapText="1"/>
    </xf>
    <xf numFmtId="0" fontId="23" fillId="0" borderId="0" xfId="2" applyFont="1" applyBorder="1" applyAlignment="1">
      <alignment horizontal="center" vertical="center" wrapText="1"/>
    </xf>
    <xf numFmtId="0" fontId="24" fillId="0" borderId="0" xfId="2" applyFont="1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25" fillId="0" borderId="0" xfId="3" applyFont="1" applyFill="1" applyAlignment="1">
      <alignment horizontal="center" vertical="center" wrapText="1"/>
    </xf>
    <xf numFmtId="0" fontId="7" fillId="0" borderId="0" xfId="3" applyFont="1" applyFill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25" fillId="0" borderId="0" xfId="3" applyFont="1" applyFill="1" applyBorder="1" applyAlignment="1">
      <alignment horizontal="center" vertical="center" wrapText="1"/>
    </xf>
    <xf numFmtId="0" fontId="25" fillId="0" borderId="4" xfId="3" applyFont="1" applyFill="1" applyBorder="1" applyAlignment="1">
      <alignment horizontal="center" vertical="center" wrapText="1"/>
    </xf>
    <xf numFmtId="0" fontId="25" fillId="0" borderId="2" xfId="3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10" fillId="0" borderId="0" xfId="3" applyFont="1" applyFill="1" applyAlignment="1">
      <alignment horizontal="center" vertical="center" wrapText="1"/>
    </xf>
    <xf numFmtId="0" fontId="24" fillId="0" borderId="0" xfId="3" applyFont="1" applyFill="1" applyAlignment="1">
      <alignment horizontal="center" vertical="center" wrapText="1"/>
    </xf>
    <xf numFmtId="0" fontId="11" fillId="0" borderId="0" xfId="3" applyFont="1" applyFill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/>
    </xf>
    <xf numFmtId="167" fontId="9" fillId="0" borderId="0" xfId="4" applyNumberFormat="1" applyFont="1" applyFill="1" applyBorder="1" applyAlignment="1">
      <alignment vertical="center"/>
    </xf>
    <xf numFmtId="0" fontId="8" fillId="0" borderId="1" xfId="3" applyFont="1" applyBorder="1" applyAlignment="1">
      <alignment vertical="top" wrapText="1"/>
    </xf>
    <xf numFmtId="167" fontId="9" fillId="0" borderId="1" xfId="4" applyNumberFormat="1" applyFont="1" applyFill="1" applyBorder="1" applyAlignment="1">
      <alignment vertical="top"/>
    </xf>
    <xf numFmtId="0" fontId="7" fillId="0" borderId="0" xfId="3" applyFont="1" applyFill="1" applyBorder="1" applyAlignment="1">
      <alignment horizontal="center" vertical="top" wrapText="1"/>
    </xf>
    <xf numFmtId="0" fontId="7" fillId="0" borderId="0" xfId="3" applyFont="1" applyAlignment="1">
      <alignment horizontal="center" vertical="top"/>
    </xf>
    <xf numFmtId="0" fontId="7" fillId="0" borderId="0" xfId="3" applyFont="1" applyBorder="1" applyAlignment="1">
      <alignment horizontal="center" vertical="top"/>
    </xf>
    <xf numFmtId="0" fontId="7" fillId="0" borderId="1" xfId="3" applyFont="1" applyBorder="1" applyAlignment="1">
      <alignment horizontal="center" vertical="top"/>
    </xf>
    <xf numFmtId="0" fontId="7" fillId="0" borderId="1" xfId="3" applyFont="1" applyBorder="1" applyAlignment="1">
      <alignment horizontal="center" vertical="top" wrapText="1"/>
    </xf>
    <xf numFmtId="0" fontId="7" fillId="0" borderId="0" xfId="3" applyFont="1" applyAlignment="1">
      <alignment horizontal="center" vertical="top" wrapText="1"/>
    </xf>
    <xf numFmtId="0" fontId="7" fillId="0" borderId="2" xfId="3" applyFont="1" applyBorder="1" applyAlignment="1">
      <alignment horizontal="center" vertical="top" wrapText="1"/>
    </xf>
    <xf numFmtId="0" fontId="7" fillId="0" borderId="0" xfId="3" applyFont="1" applyFill="1" applyAlignment="1">
      <alignment horizontal="center" vertical="top"/>
    </xf>
    <xf numFmtId="0" fontId="7" fillId="0" borderId="1" xfId="3" applyFont="1" applyFill="1" applyBorder="1" applyAlignment="1">
      <alignment horizontal="center" vertical="top" wrapText="1"/>
    </xf>
    <xf numFmtId="0" fontId="7" fillId="0" borderId="1" xfId="3" applyFont="1" applyFill="1" applyBorder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7" fillId="0" borderId="4" xfId="3" applyFont="1" applyBorder="1" applyAlignment="1">
      <alignment horizontal="center" vertical="top" wrapText="1"/>
    </xf>
    <xf numFmtId="0" fontId="26" fillId="0" borderId="0" xfId="3" applyFont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wrapText="1"/>
    </xf>
    <xf numFmtId="0" fontId="22" fillId="0" borderId="0" xfId="2" applyFont="1" applyAlignment="1">
      <alignment horizontal="center"/>
    </xf>
    <xf numFmtId="14" fontId="27" fillId="0" borderId="0" xfId="3" applyNumberFormat="1" applyFont="1" applyAlignment="1">
      <alignment horizontal="center" wrapText="1"/>
    </xf>
    <xf numFmtId="0" fontId="27" fillId="0" borderId="0" xfId="3" applyFont="1" applyAlignment="1">
      <alignment horizontal="center" wrapText="1"/>
    </xf>
    <xf numFmtId="0" fontId="26" fillId="0" borderId="0" xfId="3" applyFont="1" applyAlignment="1">
      <alignment horizontal="center" wrapText="1"/>
    </xf>
    <xf numFmtId="0" fontId="5" fillId="0" borderId="0" xfId="2" applyFont="1" applyAlignment="1">
      <alignment wrapText="1"/>
    </xf>
    <xf numFmtId="0" fontId="1" fillId="0" borderId="0" xfId="2" applyFont="1" applyAlignment="1">
      <alignment wrapText="1"/>
    </xf>
    <xf numFmtId="0" fontId="8" fillId="0" borderId="0" xfId="2" applyFont="1" applyFill="1" applyBorder="1" applyAlignment="1">
      <alignment horizontal="left"/>
    </xf>
    <xf numFmtId="0" fontId="5" fillId="0" borderId="0" xfId="2" applyFont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9" fillId="0" borderId="0" xfId="6" applyFont="1" applyFill="1" applyBorder="1" applyAlignment="1">
      <alignment horizontal="left"/>
    </xf>
    <xf numFmtId="0" fontId="19" fillId="0" borderId="0" xfId="2" applyFont="1" applyFill="1" applyBorder="1" applyAlignment="1">
      <alignment horizontal="left"/>
    </xf>
  </cellXfs>
  <cellStyles count="10">
    <cellStyle name="Обычный" xfId="0" builtinId="0"/>
    <cellStyle name="Обычный 2" xfId="7"/>
    <cellStyle name="Обычный 21" xfId="2"/>
    <cellStyle name="Обычный 3" xfId="6"/>
    <cellStyle name="Обычный_Alfa Bank_ FS_2008_rus_1" xfId="3"/>
    <cellStyle name="Стиль 1" xfId="9"/>
    <cellStyle name="Финансовый" xfId="1" builtinId="3"/>
    <cellStyle name="Финансовый 2 4" xfId="4"/>
    <cellStyle name="Финансовый 20" xfId="5"/>
    <cellStyle name="Финансовый_Alfa Bank_ FS_2008_rus_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295275</xdr:colOff>
      <xdr:row>1</xdr:row>
      <xdr:rowOff>314325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90500"/>
          <a:ext cx="3943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3876675</xdr:colOff>
      <xdr:row>3</xdr:row>
      <xdr:rowOff>142875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80975"/>
          <a:ext cx="387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228600</xdr:colOff>
      <xdr:row>3</xdr:row>
      <xdr:rowOff>62345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95725" cy="443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152400</xdr:rowOff>
    </xdr:from>
    <xdr:to>
      <xdr:col>0</xdr:col>
      <xdr:colOff>3752850</xdr:colOff>
      <xdr:row>3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52400"/>
          <a:ext cx="3676649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58;&#1063;&#1045;&#1058;&#1067;%20&#1050;&#1059;&#1056;&#1040;&#1051;&#1040;&#1049;\&#1060;&#1080;&#1085;.&#1086;&#1090;&#1095;&#1077;&#1090;&#1085;&#1086;&#1089;&#1090;&#1100;\01.07.17\&#1060;&#1086;&#1088;&#1084;&#1099;%201,2,3,4%20&#1085;&#1072;%2001.07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58;&#1063;&#1045;&#1058;&#1067;%20&#1050;&#1059;&#1056;&#1040;&#1051;&#1040;&#1049;\&#1060;&#1080;&#1085;.&#1086;&#1090;&#1095;&#1077;&#1090;&#1085;&#1086;&#1089;&#1090;&#1100;\2016\01.07.16\&#1060;&#1086;&#1088;&#1084;&#1099;_1_2_3_4%20&#1079;&#1072;%2030.06.2016_&#1086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FS1"/>
      <sheetName val="FS1_700H"/>
      <sheetName val="FS2"/>
      <sheetName val="FS2_700H"/>
      <sheetName val="Движение для FS3"/>
      <sheetName val="FS3"/>
      <sheetName val="FS4"/>
      <sheetName val="Рекласс и Возврат"/>
      <sheetName val="700H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18346724</v>
          </cell>
        </row>
        <row r="9">
          <cell r="C9">
            <v>-28883121</v>
          </cell>
        </row>
        <row r="10">
          <cell r="C10">
            <v>2022286</v>
          </cell>
        </row>
        <row r="11">
          <cell r="C11">
            <v>-234889</v>
          </cell>
        </row>
        <row r="12">
          <cell r="C12">
            <v>930008</v>
          </cell>
        </row>
        <row r="13">
          <cell r="C13">
            <v>-696498</v>
          </cell>
        </row>
        <row r="14">
          <cell r="C14">
            <v>899012</v>
          </cell>
        </row>
        <row r="15">
          <cell r="C15">
            <v>270742</v>
          </cell>
        </row>
        <row r="16">
          <cell r="C16">
            <v>-8644724</v>
          </cell>
        </row>
        <row r="17">
          <cell r="C17">
            <v>-848075</v>
          </cell>
        </row>
        <row r="21">
          <cell r="C21">
            <v>-16123</v>
          </cell>
        </row>
        <row r="22">
          <cell r="C22">
            <v>-6217220</v>
          </cell>
        </row>
        <row r="23">
          <cell r="C23">
            <v>0</v>
          </cell>
        </row>
        <row r="24">
          <cell r="C24">
            <v>746424</v>
          </cell>
        </row>
        <row r="25">
          <cell r="C25">
            <v>-40818</v>
          </cell>
        </row>
        <row r="26">
          <cell r="C26">
            <v>-10079297</v>
          </cell>
        </row>
        <row r="27">
          <cell r="C27">
            <v>-192607667</v>
          </cell>
        </row>
        <row r="28">
          <cell r="C28">
            <v>125361059</v>
          </cell>
        </row>
        <row r="29">
          <cell r="C29">
            <v>59685013</v>
          </cell>
        </row>
        <row r="30">
          <cell r="C30">
            <v>606575</v>
          </cell>
        </row>
        <row r="31">
          <cell r="C31">
            <v>-189841797</v>
          </cell>
        </row>
        <row r="32">
          <cell r="C32">
            <v>-2078724</v>
          </cell>
        </row>
        <row r="33">
          <cell r="C33">
            <v>-19285</v>
          </cell>
        </row>
        <row r="34">
          <cell r="C34">
            <v>5398</v>
          </cell>
        </row>
        <row r="35">
          <cell r="C35">
            <v>196622199</v>
          </cell>
        </row>
        <row r="36">
          <cell r="C36">
            <v>-472500</v>
          </cell>
        </row>
        <row r="37">
          <cell r="C37">
            <v>9900000</v>
          </cell>
        </row>
        <row r="38">
          <cell r="C38">
            <v>1251467</v>
          </cell>
        </row>
        <row r="39">
          <cell r="C39">
            <v>0</v>
          </cell>
        </row>
        <row r="40">
          <cell r="C40">
            <v>-5619000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FS1"/>
      <sheetName val="700H_FS1"/>
      <sheetName val="FS2"/>
      <sheetName val="700H_FS2"/>
      <sheetName val="Движение для FS3"/>
      <sheetName val="FS3"/>
      <sheetName val="FS4"/>
      <sheetName val="700Н"/>
      <sheetName val="XLR_NoRangeSheet"/>
    </sheetNames>
    <sheetDataSet>
      <sheetData sheetId="0" refreshError="1"/>
      <sheetData sheetId="1" refreshError="1"/>
      <sheetData sheetId="2" refreshError="1"/>
      <sheetData sheetId="3">
        <row r="40">
          <cell r="C40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6"/>
  <sheetViews>
    <sheetView topLeftCell="A32" workbookViewId="0">
      <selection activeCell="H30" sqref="H30"/>
    </sheetView>
  </sheetViews>
  <sheetFormatPr defaultRowHeight="15" x14ac:dyDescent="0.25"/>
  <cols>
    <col min="1" max="1" width="8" style="1" customWidth="1"/>
    <col min="2" max="2" width="54.7109375" style="2" customWidth="1"/>
    <col min="3" max="3" width="8.28515625" style="191" customWidth="1"/>
    <col min="4" max="4" width="17.42578125" style="3" customWidth="1"/>
    <col min="5" max="5" width="18.7109375" style="4" customWidth="1"/>
    <col min="6" max="16384" width="9.140625" style="1"/>
  </cols>
  <sheetData>
    <row r="2" spans="1:12" ht="41.25" customHeight="1" x14ac:dyDescent="0.25"/>
    <row r="3" spans="1:12" s="5" customFormat="1" x14ac:dyDescent="0.25">
      <c r="B3" s="231" t="s">
        <v>0</v>
      </c>
      <c r="C3" s="231"/>
      <c r="D3" s="232"/>
      <c r="E3" s="232"/>
    </row>
    <row r="4" spans="1:12" s="5" customFormat="1" ht="15" customHeight="1" x14ac:dyDescent="0.25">
      <c r="B4" s="6" t="s">
        <v>1</v>
      </c>
      <c r="C4" s="192"/>
      <c r="D4" s="7"/>
      <c r="E4" s="7"/>
    </row>
    <row r="5" spans="1:12" s="8" customFormat="1" ht="13.5" customHeight="1" x14ac:dyDescent="0.25">
      <c r="C5" s="193"/>
      <c r="D5" s="9"/>
      <c r="E5" s="10"/>
    </row>
    <row r="6" spans="1:12" s="8" customFormat="1" ht="13.5" customHeight="1" x14ac:dyDescent="0.25">
      <c r="B6" s="12"/>
      <c r="C6" s="194"/>
      <c r="D6" s="9"/>
      <c r="E6" s="10"/>
    </row>
    <row r="7" spans="1:12" s="8" customFormat="1" ht="13.5" customHeight="1" x14ac:dyDescent="0.2">
      <c r="B7" s="12"/>
      <c r="C7" s="194"/>
      <c r="D7" s="13" t="s">
        <v>2</v>
      </c>
      <c r="E7" s="13" t="s">
        <v>3</v>
      </c>
    </row>
    <row r="8" spans="1:12" s="8" customFormat="1" ht="29.25" x14ac:dyDescent="0.25">
      <c r="B8" s="14" t="s">
        <v>4</v>
      </c>
      <c r="C8" s="195" t="s">
        <v>160</v>
      </c>
      <c r="D8" s="15" t="s">
        <v>5</v>
      </c>
      <c r="E8" s="15" t="s">
        <v>6</v>
      </c>
    </row>
    <row r="9" spans="1:12" s="8" customFormat="1" ht="13.5" customHeight="1" x14ac:dyDescent="0.25">
      <c r="B9" s="12"/>
      <c r="C9" s="194"/>
      <c r="D9" s="9"/>
      <c r="E9" s="10"/>
    </row>
    <row r="10" spans="1:12" s="8" customFormat="1" x14ac:dyDescent="0.25">
      <c r="A10" s="8" t="s">
        <v>7</v>
      </c>
      <c r="B10" s="16" t="s">
        <v>8</v>
      </c>
      <c r="C10" s="196"/>
      <c r="D10" s="17"/>
      <c r="E10" s="17"/>
    </row>
    <row r="11" spans="1:12" s="8" customFormat="1" x14ac:dyDescent="0.25">
      <c r="A11" s="8" t="s">
        <v>9</v>
      </c>
      <c r="B11" s="18" t="s">
        <v>10</v>
      </c>
      <c r="C11" s="197">
        <v>5</v>
      </c>
      <c r="D11" s="19">
        <v>23850644</v>
      </c>
      <c r="E11" s="19">
        <v>53907416</v>
      </c>
      <c r="F11" s="20"/>
      <c r="G11" s="20"/>
      <c r="H11" s="20"/>
      <c r="I11" s="20"/>
      <c r="J11" s="20"/>
    </row>
    <row r="12" spans="1:12" s="8" customFormat="1" x14ac:dyDescent="0.25">
      <c r="A12" s="8" t="s">
        <v>11</v>
      </c>
      <c r="B12" s="18" t="s">
        <v>12</v>
      </c>
      <c r="C12" s="197">
        <v>6</v>
      </c>
      <c r="D12" s="19">
        <v>13934422</v>
      </c>
      <c r="E12" s="19">
        <v>14262504</v>
      </c>
    </row>
    <row r="13" spans="1:12" s="8" customFormat="1" x14ac:dyDescent="0.25">
      <c r="A13" s="8" t="s">
        <v>13</v>
      </c>
      <c r="B13" s="18" t="s">
        <v>14</v>
      </c>
      <c r="C13" s="197">
        <v>7</v>
      </c>
      <c r="D13" s="19">
        <v>815425129</v>
      </c>
      <c r="E13" s="19">
        <v>801772931</v>
      </c>
    </row>
    <row r="14" spans="1:12" s="8" customFormat="1" x14ac:dyDescent="0.25">
      <c r="A14" s="8" t="s">
        <v>15</v>
      </c>
      <c r="B14" s="18" t="s">
        <v>16</v>
      </c>
      <c r="C14" s="197">
        <v>8</v>
      </c>
      <c r="D14" s="19">
        <v>79196042</v>
      </c>
      <c r="E14" s="19">
        <v>86565504</v>
      </c>
      <c r="F14" s="21"/>
      <c r="G14" s="21"/>
      <c r="H14" s="21"/>
      <c r="I14" s="21"/>
      <c r="J14" s="21"/>
      <c r="K14" s="21"/>
      <c r="L14" s="21"/>
    </row>
    <row r="15" spans="1:12" s="8" customFormat="1" x14ac:dyDescent="0.25">
      <c r="A15" s="8" t="s">
        <v>17</v>
      </c>
      <c r="B15" s="18" t="s">
        <v>18</v>
      </c>
      <c r="C15" s="197">
        <v>9</v>
      </c>
      <c r="D15" s="19">
        <v>63102019</v>
      </c>
      <c r="E15" s="19">
        <v>58415522</v>
      </c>
    </row>
    <row r="16" spans="1:12" s="8" customFormat="1" ht="45" hidden="1" x14ac:dyDescent="0.25">
      <c r="A16" s="8" t="s">
        <v>19</v>
      </c>
      <c r="B16" s="18" t="s">
        <v>20</v>
      </c>
      <c r="C16" s="197"/>
      <c r="D16" s="19">
        <v>0</v>
      </c>
      <c r="E16" s="19">
        <v>0</v>
      </c>
    </row>
    <row r="17" spans="1:5" s="8" customFormat="1" x14ac:dyDescent="0.25">
      <c r="A17" s="8" t="s">
        <v>21</v>
      </c>
      <c r="B17" s="18" t="s">
        <v>22</v>
      </c>
      <c r="C17" s="197">
        <v>11</v>
      </c>
      <c r="D17" s="19">
        <f>2387756-32206</f>
        <v>2355550</v>
      </c>
      <c r="E17" s="19">
        <v>6086813</v>
      </c>
    </row>
    <row r="18" spans="1:5" s="8" customFormat="1" x14ac:dyDescent="0.25">
      <c r="B18" s="22"/>
      <c r="C18" s="194"/>
      <c r="D18" s="20"/>
      <c r="E18" s="20"/>
    </row>
    <row r="19" spans="1:5" s="8" customFormat="1" x14ac:dyDescent="0.25">
      <c r="B19" s="23"/>
      <c r="C19" s="198"/>
      <c r="D19" s="24"/>
      <c r="E19" s="24"/>
    </row>
    <row r="20" spans="1:5" s="8" customFormat="1" x14ac:dyDescent="0.25">
      <c r="B20" s="25" t="s">
        <v>23</v>
      </c>
      <c r="C20" s="199"/>
      <c r="D20" s="26">
        <f>SUM(D11:D17)</f>
        <v>997863806</v>
      </c>
      <c r="E20" s="26">
        <f>SUM(E11:E17)</f>
        <v>1021010690</v>
      </c>
    </row>
    <row r="21" spans="1:5" s="8" customFormat="1" ht="15.75" thickBot="1" x14ac:dyDescent="0.3">
      <c r="B21" s="28"/>
      <c r="C21" s="200"/>
      <c r="D21" s="29"/>
      <c r="E21" s="29"/>
    </row>
    <row r="22" spans="1:5" s="8" customFormat="1" x14ac:dyDescent="0.25">
      <c r="B22" s="30"/>
      <c r="C22" s="197"/>
      <c r="D22" s="20"/>
      <c r="E22" s="20"/>
    </row>
    <row r="23" spans="1:5" s="8" customFormat="1" x14ac:dyDescent="0.25">
      <c r="B23" s="16" t="s">
        <v>24</v>
      </c>
      <c r="C23" s="196"/>
      <c r="D23" s="19"/>
      <c r="E23" s="19"/>
    </row>
    <row r="24" spans="1:5" s="8" customFormat="1" x14ac:dyDescent="0.25">
      <c r="A24" s="8" t="s">
        <v>25</v>
      </c>
      <c r="B24" s="18" t="s">
        <v>26</v>
      </c>
      <c r="C24" s="197">
        <v>13</v>
      </c>
      <c r="D24" s="19">
        <v>576839085</v>
      </c>
      <c r="E24" s="19">
        <v>786525666</v>
      </c>
    </row>
    <row r="25" spans="1:5" s="8" customFormat="1" x14ac:dyDescent="0.25">
      <c r="A25" s="8" t="s">
        <v>27</v>
      </c>
      <c r="B25" s="18" t="s">
        <v>28</v>
      </c>
      <c r="C25" s="197">
        <v>14</v>
      </c>
      <c r="D25" s="19">
        <v>13960891</v>
      </c>
      <c r="E25" s="19">
        <v>25260772</v>
      </c>
    </row>
    <row r="26" spans="1:5" s="8" customFormat="1" x14ac:dyDescent="0.25">
      <c r="A26" s="8" t="s">
        <v>29</v>
      </c>
      <c r="B26" s="18" t="s">
        <v>30</v>
      </c>
      <c r="C26" s="197">
        <v>15</v>
      </c>
      <c r="D26" s="19">
        <v>184797020</v>
      </c>
      <c r="E26" s="19">
        <v>59263603</v>
      </c>
    </row>
    <row r="27" spans="1:5" s="8" customFormat="1" x14ac:dyDescent="0.25">
      <c r="A27" s="8" t="s">
        <v>31</v>
      </c>
      <c r="B27" s="18" t="s">
        <v>32</v>
      </c>
      <c r="C27" s="197"/>
      <c r="D27" s="19">
        <v>61470543</v>
      </c>
      <c r="E27" s="19">
        <v>1761828</v>
      </c>
    </row>
    <row r="28" spans="1:5" s="8" customFormat="1" x14ac:dyDescent="0.25">
      <c r="A28" s="8" t="s">
        <v>33</v>
      </c>
      <c r="B28" s="18" t="s">
        <v>34</v>
      </c>
      <c r="C28" s="197">
        <v>16</v>
      </c>
      <c r="D28" s="19">
        <v>44764781</v>
      </c>
      <c r="E28" s="19">
        <v>42537079</v>
      </c>
    </row>
    <row r="29" spans="1:5" s="8" customFormat="1" x14ac:dyDescent="0.25">
      <c r="A29" s="8" t="s">
        <v>35</v>
      </c>
      <c r="B29" s="18" t="s">
        <v>36</v>
      </c>
      <c r="C29" s="197">
        <v>16</v>
      </c>
      <c r="D29" s="19">
        <v>12522872</v>
      </c>
      <c r="E29" s="19">
        <v>11408335</v>
      </c>
    </row>
    <row r="30" spans="1:5" s="8" customFormat="1" x14ac:dyDescent="0.25">
      <c r="A30" s="8" t="s">
        <v>37</v>
      </c>
      <c r="B30" s="18" t="s">
        <v>38</v>
      </c>
      <c r="C30" s="197"/>
      <c r="D30" s="19">
        <v>5326885</v>
      </c>
      <c r="E30" s="19">
        <v>4767510</v>
      </c>
    </row>
    <row r="31" spans="1:5" s="8" customFormat="1" x14ac:dyDescent="0.25">
      <c r="A31" s="8" t="s">
        <v>39</v>
      </c>
      <c r="B31" s="18" t="s">
        <v>40</v>
      </c>
      <c r="C31" s="197">
        <v>12</v>
      </c>
      <c r="D31" s="19">
        <f>2212374-32206</f>
        <v>2180168</v>
      </c>
      <c r="E31" s="19">
        <v>7262388</v>
      </c>
    </row>
    <row r="32" spans="1:5" s="8" customFormat="1" x14ac:dyDescent="0.25">
      <c r="B32" s="22"/>
      <c r="C32" s="194"/>
      <c r="D32" s="20"/>
      <c r="E32" s="20"/>
    </row>
    <row r="33" spans="1:5" s="8" customFormat="1" x14ac:dyDescent="0.25">
      <c r="B33" s="23"/>
      <c r="C33" s="198"/>
      <c r="D33" s="24"/>
      <c r="E33" s="24"/>
    </row>
    <row r="34" spans="1:5" s="31" customFormat="1" x14ac:dyDescent="0.25">
      <c r="B34" s="25" t="s">
        <v>41</v>
      </c>
      <c r="C34" s="199"/>
      <c r="D34" s="26">
        <f>SUM(D24:D31)</f>
        <v>901862245</v>
      </c>
      <c r="E34" s="26">
        <f>SUM(E24:E31)</f>
        <v>938787181</v>
      </c>
    </row>
    <row r="35" spans="1:5" s="8" customFormat="1" ht="15.75" thickBot="1" x14ac:dyDescent="0.3">
      <c r="B35" s="28"/>
      <c r="C35" s="200"/>
      <c r="D35" s="29"/>
      <c r="E35" s="29"/>
    </row>
    <row r="36" spans="1:5" s="8" customFormat="1" x14ac:dyDescent="0.25">
      <c r="B36" s="30"/>
      <c r="C36" s="197"/>
      <c r="D36" s="20"/>
      <c r="E36" s="20"/>
    </row>
    <row r="37" spans="1:5" s="8" customFormat="1" x14ac:dyDescent="0.25">
      <c r="B37" s="16" t="s">
        <v>42</v>
      </c>
      <c r="C37" s="196"/>
      <c r="D37" s="20"/>
      <c r="E37" s="20"/>
    </row>
    <row r="38" spans="1:5" s="8" customFormat="1" x14ac:dyDescent="0.25">
      <c r="A38" s="8" t="s">
        <v>43</v>
      </c>
      <c r="B38" s="18" t="s">
        <v>44</v>
      </c>
      <c r="C38" s="197">
        <v>17</v>
      </c>
      <c r="D38" s="19">
        <v>64400000</v>
      </c>
      <c r="E38" s="19">
        <v>54500000</v>
      </c>
    </row>
    <row r="39" spans="1:5" s="8" customFormat="1" x14ac:dyDescent="0.25">
      <c r="A39" s="8" t="s">
        <v>45</v>
      </c>
      <c r="B39" s="18" t="s">
        <v>46</v>
      </c>
      <c r="C39" s="197"/>
      <c r="D39" s="19">
        <v>20236089</v>
      </c>
      <c r="E39" s="19">
        <v>17953681</v>
      </c>
    </row>
    <row r="40" spans="1:5" s="8" customFormat="1" x14ac:dyDescent="0.25">
      <c r="A40" s="8" t="s">
        <v>47</v>
      </c>
      <c r="B40" s="22" t="s">
        <v>48</v>
      </c>
      <c r="C40" s="194"/>
      <c r="D40" s="19">
        <v>11365472</v>
      </c>
      <c r="E40" s="19">
        <v>9769828</v>
      </c>
    </row>
    <row r="41" spans="1:5" s="8" customFormat="1" x14ac:dyDescent="0.25">
      <c r="B41" s="22"/>
      <c r="C41" s="194"/>
      <c r="D41" s="20"/>
      <c r="E41" s="20"/>
    </row>
    <row r="42" spans="1:5" s="8" customFormat="1" x14ac:dyDescent="0.25">
      <c r="B42" s="32"/>
      <c r="C42" s="201"/>
      <c r="D42" s="24"/>
      <c r="E42" s="24"/>
    </row>
    <row r="43" spans="1:5" s="31" customFormat="1" x14ac:dyDescent="0.25">
      <c r="B43" s="25" t="s">
        <v>49</v>
      </c>
      <c r="C43" s="199"/>
      <c r="D43" s="26">
        <f>SUM(D38:D40)</f>
        <v>96001561</v>
      </c>
      <c r="E43" s="26">
        <f>SUM(E38:E40)</f>
        <v>82223509</v>
      </c>
    </row>
    <row r="44" spans="1:5" s="8" customFormat="1" ht="15.75" thickBot="1" x14ac:dyDescent="0.3">
      <c r="B44" s="28"/>
      <c r="C44" s="200"/>
      <c r="D44" s="29"/>
      <c r="E44" s="29"/>
    </row>
    <row r="45" spans="1:5" s="8" customFormat="1" x14ac:dyDescent="0.25">
      <c r="B45" s="33"/>
      <c r="C45" s="202"/>
      <c r="D45" s="34"/>
      <c r="E45" s="34"/>
    </row>
    <row r="46" spans="1:5" s="31" customFormat="1" x14ac:dyDescent="0.25">
      <c r="B46" s="25" t="s">
        <v>50</v>
      </c>
      <c r="C46" s="199"/>
      <c r="D46" s="26">
        <f>D43+D34</f>
        <v>997863806</v>
      </c>
      <c r="E46" s="26">
        <f>E43+E34</f>
        <v>1021010690</v>
      </c>
    </row>
    <row r="47" spans="1:5" s="8" customFormat="1" ht="15.75" thickBot="1" x14ac:dyDescent="0.3">
      <c r="B47" s="28"/>
      <c r="C47" s="200"/>
      <c r="D47" s="29"/>
      <c r="E47" s="29"/>
    </row>
    <row r="48" spans="1:5" ht="4.5" customHeight="1" x14ac:dyDescent="0.25">
      <c r="B48" s="35"/>
      <c r="C48" s="203"/>
      <c r="D48" s="4"/>
    </row>
    <row r="49" spans="2:5" s="5" customFormat="1" x14ac:dyDescent="0.25">
      <c r="B49" s="36" t="s">
        <v>51</v>
      </c>
      <c r="C49" s="204">
        <v>17</v>
      </c>
      <c r="D49" s="37">
        <v>15197</v>
      </c>
      <c r="E49" s="37">
        <v>15432</v>
      </c>
    </row>
    <row r="50" spans="2:5" s="5" customFormat="1" x14ac:dyDescent="0.25">
      <c r="B50" s="36" t="s">
        <v>52</v>
      </c>
      <c r="C50" s="204">
        <v>17</v>
      </c>
      <c r="D50" s="37">
        <v>10000</v>
      </c>
      <c r="E50" s="37">
        <v>10000</v>
      </c>
    </row>
    <row r="51" spans="2:5" s="5" customFormat="1" ht="4.5" customHeight="1" thickBot="1" x14ac:dyDescent="0.3">
      <c r="B51" s="28"/>
      <c r="C51" s="200"/>
      <c r="D51" s="29"/>
      <c r="E51" s="29"/>
    </row>
    <row r="52" spans="2:5" s="5" customFormat="1" x14ac:dyDescent="0.25">
      <c r="B52" s="38"/>
      <c r="C52" s="205"/>
      <c r="D52" s="39"/>
      <c r="E52" s="39"/>
    </row>
    <row r="53" spans="2:5" s="42" customFormat="1" ht="20.25" customHeight="1" x14ac:dyDescent="0.25">
      <c r="B53" s="40" t="s">
        <v>53</v>
      </c>
      <c r="C53" s="206"/>
      <c r="D53" s="41" t="s">
        <v>53</v>
      </c>
      <c r="E53" s="41"/>
    </row>
    <row r="54" spans="2:5" s="42" customFormat="1" x14ac:dyDescent="0.25">
      <c r="B54" s="43" t="s">
        <v>159</v>
      </c>
      <c r="C54" s="207"/>
      <c r="D54" s="233" t="s">
        <v>54</v>
      </c>
      <c r="E54" s="233"/>
    </row>
    <row r="55" spans="2:5" s="45" customFormat="1" x14ac:dyDescent="0.2">
      <c r="B55" s="44" t="s">
        <v>158</v>
      </c>
      <c r="C55" s="208"/>
      <c r="D55" s="233" t="s">
        <v>55</v>
      </c>
      <c r="E55" s="233"/>
    </row>
    <row r="56" spans="2:5" s="45" customFormat="1" x14ac:dyDescent="0.2">
      <c r="C56" s="208"/>
      <c r="E56" s="46"/>
    </row>
  </sheetData>
  <mergeCells count="3">
    <mergeCell ref="B3:E3"/>
    <mergeCell ref="D54:E54"/>
    <mergeCell ref="D55:E5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66"/>
  <sheetViews>
    <sheetView tabSelected="1" topLeftCell="A19" workbookViewId="0">
      <selection activeCell="K26" sqref="K26"/>
    </sheetView>
  </sheetViews>
  <sheetFormatPr defaultRowHeight="14.25" x14ac:dyDescent="0.2"/>
  <cols>
    <col min="1" max="1" width="60.85546875" style="99" customWidth="1"/>
    <col min="2" max="2" width="8" style="230" customWidth="1"/>
    <col min="3" max="3" width="19.28515625" style="80" customWidth="1"/>
    <col min="4" max="4" width="20" style="80" customWidth="1"/>
    <col min="5" max="5" width="12" style="87" bestFit="1" customWidth="1"/>
    <col min="6" max="16384" width="9.140625" style="87"/>
  </cols>
  <sheetData>
    <row r="6" spans="1:5" s="47" customFormat="1" ht="16.5" customHeight="1" x14ac:dyDescent="0.25">
      <c r="A6" s="234" t="s">
        <v>56</v>
      </c>
      <c r="B6" s="234"/>
      <c r="C6" s="234"/>
      <c r="D6" s="234"/>
    </row>
    <row r="7" spans="1:5" s="47" customFormat="1" ht="15" x14ac:dyDescent="0.25">
      <c r="A7" s="25" t="s">
        <v>57</v>
      </c>
      <c r="B7" s="212"/>
      <c r="C7" s="10"/>
      <c r="D7" s="10"/>
    </row>
    <row r="8" spans="1:5" s="47" customFormat="1" ht="15" x14ac:dyDescent="0.25">
      <c r="A8" s="25"/>
      <c r="B8" s="212"/>
      <c r="C8" s="10"/>
      <c r="D8" s="10"/>
    </row>
    <row r="9" spans="1:5" s="47" customFormat="1" ht="15" x14ac:dyDescent="0.2">
      <c r="A9" s="25"/>
      <c r="B9" s="212"/>
      <c r="C9" s="13" t="s">
        <v>58</v>
      </c>
      <c r="D9" s="13" t="s">
        <v>59</v>
      </c>
    </row>
    <row r="10" spans="1:5" s="47" customFormat="1" ht="29.25" x14ac:dyDescent="0.25">
      <c r="A10" s="14" t="s">
        <v>4</v>
      </c>
      <c r="B10" s="195" t="s">
        <v>160</v>
      </c>
      <c r="C10" s="15" t="s">
        <v>5</v>
      </c>
      <c r="D10" s="15" t="s">
        <v>5</v>
      </c>
    </row>
    <row r="11" spans="1:5" s="47" customFormat="1" ht="15" x14ac:dyDescent="0.25">
      <c r="A11" s="48" t="s">
        <v>60</v>
      </c>
      <c r="B11" s="213">
        <v>19</v>
      </c>
      <c r="C11" s="49">
        <v>48519156</v>
      </c>
      <c r="D11" s="49">
        <v>44490786</v>
      </c>
      <c r="E11" s="49"/>
    </row>
    <row r="12" spans="1:5" s="47" customFormat="1" ht="15" x14ac:dyDescent="0.25">
      <c r="A12" s="50" t="s">
        <v>61</v>
      </c>
      <c r="B12" s="214">
        <v>19</v>
      </c>
      <c r="C12" s="49">
        <v>-30074983</v>
      </c>
      <c r="D12" s="49">
        <v>-28813451</v>
      </c>
      <c r="E12" s="49"/>
    </row>
    <row r="13" spans="1:5" s="47" customFormat="1" ht="7.5" customHeight="1" x14ac:dyDescent="0.25">
      <c r="A13" s="51"/>
      <c r="B13" s="215"/>
      <c r="C13" s="52"/>
      <c r="D13" s="52"/>
      <c r="E13" s="53"/>
    </row>
    <row r="14" spans="1:5" s="47" customFormat="1" ht="15" x14ac:dyDescent="0.25">
      <c r="A14" s="54" t="s">
        <v>62</v>
      </c>
      <c r="B14" s="213"/>
      <c r="C14" s="55">
        <f>SUM(C11:C12)</f>
        <v>18444173</v>
      </c>
      <c r="D14" s="55">
        <f>SUM(D11:D12)</f>
        <v>15677335</v>
      </c>
      <c r="E14" s="55"/>
    </row>
    <row r="15" spans="1:5" s="47" customFormat="1" ht="17.25" customHeight="1" x14ac:dyDescent="0.25">
      <c r="A15" s="56" t="s">
        <v>63</v>
      </c>
      <c r="B15" s="216">
        <v>7</v>
      </c>
      <c r="C15" s="57">
        <v>-8020358</v>
      </c>
      <c r="D15" s="57">
        <v>-4340871</v>
      </c>
      <c r="E15" s="58"/>
    </row>
    <row r="16" spans="1:5" s="47" customFormat="1" ht="6.75" customHeight="1" x14ac:dyDescent="0.25">
      <c r="A16" s="48"/>
      <c r="B16" s="213"/>
      <c r="C16" s="59"/>
      <c r="D16" s="59"/>
      <c r="E16" s="58"/>
    </row>
    <row r="17" spans="1:5" s="47" customFormat="1" ht="27.75" customHeight="1" x14ac:dyDescent="0.25">
      <c r="A17" s="60" t="s">
        <v>64</v>
      </c>
      <c r="B17" s="217"/>
      <c r="C17" s="55">
        <f>SUM(C14:C15)</f>
        <v>10423815</v>
      </c>
      <c r="D17" s="55">
        <f>SUM(D14:D15)</f>
        <v>11336464</v>
      </c>
      <c r="E17" s="58"/>
    </row>
    <row r="18" spans="1:5" s="47" customFormat="1" ht="15" x14ac:dyDescent="0.25">
      <c r="A18" s="61" t="s">
        <v>65</v>
      </c>
      <c r="B18" s="217">
        <v>20</v>
      </c>
      <c r="C18" s="49">
        <v>2294047</v>
      </c>
      <c r="D18" s="49">
        <v>2014453</v>
      </c>
      <c r="E18" s="58"/>
    </row>
    <row r="19" spans="1:5" s="47" customFormat="1" ht="15" x14ac:dyDescent="0.25">
      <c r="A19" s="61" t="s">
        <v>66</v>
      </c>
      <c r="B19" s="217">
        <v>20</v>
      </c>
      <c r="C19" s="49">
        <v>-238306</v>
      </c>
      <c r="D19" s="49">
        <v>-166545</v>
      </c>
      <c r="E19" s="58"/>
    </row>
    <row r="20" spans="1:5" s="47" customFormat="1" ht="15" x14ac:dyDescent="0.25">
      <c r="A20" s="61" t="s">
        <v>67</v>
      </c>
      <c r="B20" s="217">
        <v>21</v>
      </c>
      <c r="C20" s="49">
        <v>2304236</v>
      </c>
      <c r="D20" s="49">
        <v>4710872</v>
      </c>
      <c r="E20" s="58"/>
    </row>
    <row r="21" spans="1:5" s="47" customFormat="1" ht="45" x14ac:dyDescent="0.25">
      <c r="A21" s="61" t="s">
        <v>68</v>
      </c>
      <c r="B21" s="217">
        <v>10</v>
      </c>
      <c r="C21" s="49">
        <v>-696498</v>
      </c>
      <c r="D21" s="49">
        <v>-8184716</v>
      </c>
      <c r="E21" s="58"/>
    </row>
    <row r="22" spans="1:5" s="47" customFormat="1" ht="30" x14ac:dyDescent="0.25">
      <c r="A22" s="61" t="s">
        <v>69</v>
      </c>
      <c r="B22" s="217"/>
      <c r="C22" s="49">
        <v>899012</v>
      </c>
      <c r="D22" s="49">
        <v>96177</v>
      </c>
      <c r="E22" s="58"/>
    </row>
    <row r="23" spans="1:5" s="47" customFormat="1" ht="15" x14ac:dyDescent="0.25">
      <c r="A23" s="61" t="s">
        <v>70</v>
      </c>
      <c r="B23" s="217"/>
      <c r="C23" s="49">
        <v>271698</v>
      </c>
      <c r="D23" s="49">
        <v>301990</v>
      </c>
      <c r="E23" s="58"/>
    </row>
    <row r="24" spans="1:5" s="62" customFormat="1" ht="15" x14ac:dyDescent="0.25">
      <c r="A24" s="60" t="s">
        <v>71</v>
      </c>
      <c r="B24" s="217"/>
      <c r="C24" s="55">
        <f>SUM(C17:C23)</f>
        <v>15258004</v>
      </c>
      <c r="D24" s="55">
        <f>SUM(D17:D23)</f>
        <v>10108695</v>
      </c>
      <c r="E24" s="63"/>
    </row>
    <row r="25" spans="1:5" s="47" customFormat="1" ht="15" x14ac:dyDescent="0.25">
      <c r="A25" s="61" t="s">
        <v>72</v>
      </c>
      <c r="B25" s="217">
        <v>22</v>
      </c>
      <c r="C25" s="49">
        <v>-12485244</v>
      </c>
      <c r="D25" s="49">
        <v>-7852546</v>
      </c>
      <c r="E25" s="49"/>
    </row>
    <row r="26" spans="1:5" s="47" customFormat="1" ht="15" x14ac:dyDescent="0.25">
      <c r="A26" s="61" t="s">
        <v>73</v>
      </c>
      <c r="B26" s="217"/>
      <c r="C26" s="49">
        <v>79040</v>
      </c>
      <c r="D26" s="49">
        <v>-322773</v>
      </c>
      <c r="E26" s="58"/>
    </row>
    <row r="27" spans="1:5" s="62" customFormat="1" ht="14.25" customHeight="1" x14ac:dyDescent="0.25">
      <c r="A27" s="60" t="s">
        <v>74</v>
      </c>
      <c r="B27" s="217"/>
      <c r="C27" s="55">
        <f>SUM(C24,C25,C26)</f>
        <v>2851800</v>
      </c>
      <c r="D27" s="55">
        <f>SUM(D24,D25,D26)</f>
        <v>1933376</v>
      </c>
      <c r="E27" s="63"/>
    </row>
    <row r="28" spans="1:5" s="47" customFormat="1" ht="15" x14ac:dyDescent="0.25">
      <c r="A28" s="61" t="s">
        <v>75</v>
      </c>
      <c r="B28" s="217"/>
      <c r="C28" s="49">
        <v>-783660</v>
      </c>
      <c r="D28" s="49">
        <v>-239620</v>
      </c>
      <c r="E28" s="58"/>
    </row>
    <row r="29" spans="1:5" s="47" customFormat="1" ht="5.25" customHeight="1" x14ac:dyDescent="0.25">
      <c r="A29" s="61"/>
      <c r="B29" s="217"/>
      <c r="C29" s="49"/>
      <c r="D29" s="49"/>
      <c r="E29" s="58"/>
    </row>
    <row r="30" spans="1:5" s="62" customFormat="1" ht="15" x14ac:dyDescent="0.25">
      <c r="A30" s="64" t="s">
        <v>76</v>
      </c>
      <c r="B30" s="218"/>
      <c r="C30" s="65">
        <f>SUM(C27,C28)</f>
        <v>2068140</v>
      </c>
      <c r="D30" s="65">
        <f>SUM(D27,D28)</f>
        <v>1693756</v>
      </c>
      <c r="E30" s="27"/>
    </row>
    <row r="31" spans="1:5" s="47" customFormat="1" ht="7.5" customHeight="1" x14ac:dyDescent="0.25">
      <c r="A31" s="51"/>
      <c r="B31" s="215"/>
      <c r="C31" s="52"/>
      <c r="D31" s="52"/>
      <c r="E31" s="58"/>
    </row>
    <row r="32" spans="1:5" s="66" customFormat="1" ht="15" x14ac:dyDescent="0.25">
      <c r="A32" s="67" t="s">
        <v>77</v>
      </c>
      <c r="B32" s="219"/>
      <c r="C32" s="68"/>
      <c r="D32" s="68"/>
    </row>
    <row r="33" spans="1:6" s="66" customFormat="1" ht="28.5" x14ac:dyDescent="0.25">
      <c r="A33" s="16" t="s">
        <v>78</v>
      </c>
      <c r="B33" s="190"/>
      <c r="C33" s="68"/>
      <c r="D33" s="68"/>
    </row>
    <row r="34" spans="1:6" s="66" customFormat="1" ht="15" x14ac:dyDescent="0.25">
      <c r="A34" s="18" t="s">
        <v>79</v>
      </c>
      <c r="B34" s="190"/>
      <c r="C34" s="68"/>
      <c r="D34" s="68"/>
    </row>
    <row r="35" spans="1:6" s="66" customFormat="1" ht="30" x14ac:dyDescent="0.25">
      <c r="A35" s="18" t="s">
        <v>80</v>
      </c>
      <c r="B35" s="190"/>
      <c r="C35" s="69">
        <v>2796876</v>
      </c>
      <c r="D35" s="68"/>
    </row>
    <row r="36" spans="1:6" s="66" customFormat="1" ht="30" x14ac:dyDescent="0.25">
      <c r="A36" s="18" t="s">
        <v>81</v>
      </c>
      <c r="B36" s="190"/>
      <c r="C36" s="70">
        <v>-559375</v>
      </c>
      <c r="D36" s="49">
        <v>0</v>
      </c>
    </row>
    <row r="37" spans="1:6" s="66" customFormat="1" ht="28.5" x14ac:dyDescent="0.25">
      <c r="A37" s="16" t="s">
        <v>82</v>
      </c>
      <c r="B37" s="190"/>
      <c r="C37" s="68"/>
      <c r="D37" s="68"/>
    </row>
    <row r="38" spans="1:6" s="66" customFormat="1" ht="16.5" customHeight="1" x14ac:dyDescent="0.25">
      <c r="A38" s="18" t="s">
        <v>83</v>
      </c>
      <c r="B38" s="190"/>
      <c r="C38" s="68"/>
      <c r="D38" s="68"/>
    </row>
    <row r="39" spans="1:6" s="66" customFormat="1" ht="16.5" customHeight="1" x14ac:dyDescent="0.25">
      <c r="A39" s="18" t="s">
        <v>84</v>
      </c>
      <c r="B39" s="190"/>
      <c r="C39" s="49">
        <v>911941</v>
      </c>
      <c r="D39" s="49">
        <v>1906371</v>
      </c>
    </row>
    <row r="40" spans="1:6" s="66" customFormat="1" ht="30" x14ac:dyDescent="0.25">
      <c r="A40" s="71" t="s">
        <v>85</v>
      </c>
      <c r="B40" s="220"/>
      <c r="C40" s="57">
        <v>-867034</v>
      </c>
      <c r="D40" s="57">
        <v>-94227</v>
      </c>
    </row>
    <row r="41" spans="1:6" s="74" customFormat="1" ht="21.75" customHeight="1" x14ac:dyDescent="0.25">
      <c r="A41" s="72" t="s">
        <v>86</v>
      </c>
      <c r="B41" s="221"/>
      <c r="C41" s="73">
        <f>SUM(C35:C40)</f>
        <v>2282408</v>
      </c>
      <c r="D41" s="73">
        <f>SUM(D35:D40)</f>
        <v>1812144</v>
      </c>
    </row>
    <row r="42" spans="1:6" s="74" customFormat="1" ht="27" customHeight="1" x14ac:dyDescent="0.25">
      <c r="A42" s="75" t="s">
        <v>87</v>
      </c>
      <c r="B42" s="222"/>
      <c r="C42" s="76">
        <f>SUM(C30,C41)</f>
        <v>4350548</v>
      </c>
      <c r="D42" s="76">
        <f>SUM(D30,D41)</f>
        <v>3505900</v>
      </c>
    </row>
    <row r="43" spans="1:6" s="74" customFormat="1" ht="15" x14ac:dyDescent="0.25">
      <c r="A43" s="75"/>
      <c r="B43" s="222"/>
      <c r="C43" s="76"/>
      <c r="D43" s="76"/>
    </row>
    <row r="44" spans="1:6" s="77" customFormat="1" ht="28.5" x14ac:dyDescent="0.25">
      <c r="A44" s="210" t="s">
        <v>88</v>
      </c>
      <c r="B44" s="216">
        <v>18</v>
      </c>
      <c r="C44" s="211">
        <v>317</v>
      </c>
      <c r="D44" s="211">
        <v>333</v>
      </c>
      <c r="E44" s="78"/>
      <c r="F44" s="79"/>
    </row>
    <row r="45" spans="1:6" s="77" customFormat="1" ht="15" x14ac:dyDescent="0.25">
      <c r="A45" s="60" t="s">
        <v>89</v>
      </c>
      <c r="B45" s="217">
        <v>18</v>
      </c>
      <c r="C45" s="209">
        <v>5848571</v>
      </c>
      <c r="D45" s="209">
        <v>4345071</v>
      </c>
      <c r="E45" s="81"/>
      <c r="F45" s="79"/>
    </row>
    <row r="46" spans="1:6" s="77" customFormat="1" ht="15.75" thickBot="1" x14ac:dyDescent="0.3">
      <c r="A46" s="82"/>
      <c r="B46" s="223"/>
      <c r="C46" s="83"/>
      <c r="D46" s="83"/>
      <c r="E46" s="84"/>
      <c r="F46" s="79"/>
    </row>
    <row r="47" spans="1:6" s="85" customFormat="1" x14ac:dyDescent="0.2">
      <c r="B47" s="224"/>
      <c r="C47" s="86"/>
      <c r="D47" s="80"/>
      <c r="F47" s="87"/>
    </row>
    <row r="48" spans="1:6" s="85" customFormat="1" x14ac:dyDescent="0.2">
      <c r="B48" s="224"/>
      <c r="C48" s="86"/>
      <c r="D48" s="80"/>
      <c r="F48" s="87"/>
    </row>
    <row r="49" spans="1:6" s="42" customFormat="1" ht="15" x14ac:dyDescent="0.25">
      <c r="A49" s="88" t="s">
        <v>53</v>
      </c>
      <c r="B49" s="225"/>
      <c r="C49" s="41" t="s">
        <v>53</v>
      </c>
      <c r="D49" s="41"/>
      <c r="E49" s="89"/>
    </row>
    <row r="50" spans="1:6" s="42" customFormat="1" ht="15" x14ac:dyDescent="0.25">
      <c r="A50" s="43" t="s">
        <v>159</v>
      </c>
      <c r="B50" s="226"/>
      <c r="C50" s="233" t="s">
        <v>54</v>
      </c>
      <c r="D50" s="233"/>
      <c r="E50" s="233"/>
    </row>
    <row r="51" spans="1:6" s="45" customFormat="1" ht="15" x14ac:dyDescent="0.25">
      <c r="A51" s="44" t="s">
        <v>158</v>
      </c>
      <c r="B51" s="225"/>
      <c r="C51" s="233" t="s">
        <v>55</v>
      </c>
      <c r="D51" s="233"/>
      <c r="E51" s="233"/>
    </row>
    <row r="52" spans="1:6" s="45" customFormat="1" ht="15" x14ac:dyDescent="0.25">
      <c r="A52" s="44"/>
      <c r="B52" s="225"/>
      <c r="C52" s="46"/>
      <c r="D52" s="46"/>
    </row>
    <row r="53" spans="1:6" s="1" customFormat="1" ht="15" x14ac:dyDescent="0.25">
      <c r="A53" s="3"/>
      <c r="B53" s="227"/>
      <c r="C53" s="4"/>
      <c r="D53" s="4"/>
    </row>
    <row r="56" spans="1:6" s="92" customFormat="1" x14ac:dyDescent="0.2">
      <c r="A56" s="90" t="s">
        <v>90</v>
      </c>
      <c r="B56" s="228"/>
      <c r="C56" s="91">
        <v>500000</v>
      </c>
      <c r="D56" s="91">
        <v>500000</v>
      </c>
    </row>
    <row r="57" spans="1:6" s="92" customFormat="1" x14ac:dyDescent="0.2">
      <c r="A57" s="93" t="s">
        <v>91</v>
      </c>
      <c r="B57" s="229"/>
      <c r="C57" s="94">
        <v>950000</v>
      </c>
      <c r="D57" s="94">
        <v>500000</v>
      </c>
    </row>
    <row r="58" spans="1:6" s="92" customFormat="1" x14ac:dyDescent="0.2">
      <c r="A58" s="93" t="s">
        <v>92</v>
      </c>
      <c r="B58" s="229"/>
      <c r="C58" s="94">
        <v>950000</v>
      </c>
      <c r="D58" s="94">
        <v>500000</v>
      </c>
    </row>
    <row r="59" spans="1:6" s="92" customFormat="1" x14ac:dyDescent="0.2">
      <c r="A59" s="93" t="s">
        <v>93</v>
      </c>
      <c r="B59" s="229"/>
      <c r="C59" s="94">
        <f>C58</f>
        <v>950000</v>
      </c>
      <c r="D59" s="94">
        <f>D58</f>
        <v>500000</v>
      </c>
    </row>
    <row r="60" spans="1:6" s="92" customFormat="1" x14ac:dyDescent="0.2">
      <c r="A60" s="95"/>
      <c r="B60" s="228"/>
      <c r="C60" s="94">
        <f>AVERAGE(C56,C58,C57,C59)</f>
        <v>837500</v>
      </c>
      <c r="D60" s="94">
        <f>AVERAGE(D56,D58,D57,D59)</f>
        <v>500000</v>
      </c>
    </row>
    <row r="61" spans="1:6" s="92" customFormat="1" x14ac:dyDescent="0.2">
      <c r="A61" s="93"/>
      <c r="B61" s="229"/>
      <c r="C61" s="96"/>
      <c r="D61" s="97"/>
    </row>
    <row r="62" spans="1:6" s="98" customFormat="1" x14ac:dyDescent="0.2">
      <c r="A62" s="93" t="s">
        <v>94</v>
      </c>
      <c r="B62" s="229"/>
      <c r="C62" s="91">
        <v>332290</v>
      </c>
      <c r="D62" s="97"/>
      <c r="F62" s="92"/>
    </row>
    <row r="63" spans="1:6" s="98" customFormat="1" x14ac:dyDescent="0.2">
      <c r="A63" s="93" t="s">
        <v>91</v>
      </c>
      <c r="B63" s="229"/>
      <c r="C63" s="94">
        <f>C62</f>
        <v>332290</v>
      </c>
      <c r="D63" s="97"/>
      <c r="F63" s="92"/>
    </row>
    <row r="64" spans="1:6" s="98" customFormat="1" x14ac:dyDescent="0.2">
      <c r="A64" s="93" t="s">
        <v>92</v>
      </c>
      <c r="B64" s="229"/>
      <c r="C64" s="94">
        <f>C63</f>
        <v>332290</v>
      </c>
      <c r="D64" s="97"/>
      <c r="F64" s="92"/>
    </row>
    <row r="65" spans="1:6" s="98" customFormat="1" x14ac:dyDescent="0.2">
      <c r="A65" s="93" t="s">
        <v>95</v>
      </c>
      <c r="B65" s="229"/>
      <c r="C65" s="94">
        <f>C64</f>
        <v>332290</v>
      </c>
      <c r="D65" s="97"/>
      <c r="F65" s="92"/>
    </row>
    <row r="66" spans="1:6" s="92" customFormat="1" x14ac:dyDescent="0.2">
      <c r="A66" s="93"/>
      <c r="B66" s="229"/>
      <c r="C66" s="94">
        <f>AVERAGE(C62,C64,C63,C65)</f>
        <v>332290</v>
      </c>
      <c r="D66" s="97"/>
    </row>
  </sheetData>
  <mergeCells count="3">
    <mergeCell ref="A6:D6"/>
    <mergeCell ref="C50:E50"/>
    <mergeCell ref="C51:E5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76"/>
  <sheetViews>
    <sheetView topLeftCell="A55" workbookViewId="0">
      <selection activeCell="A72" sqref="A72:A73"/>
    </sheetView>
  </sheetViews>
  <sheetFormatPr defaultRowHeight="15" x14ac:dyDescent="0.25"/>
  <cols>
    <col min="1" max="1" width="55" style="101" customWidth="1"/>
    <col min="2" max="2" width="16.5703125" style="101" customWidth="1"/>
    <col min="3" max="3" width="17" style="101" customWidth="1"/>
    <col min="4" max="4" width="12.5703125" style="101" customWidth="1"/>
    <col min="5" max="5" width="12.140625" style="101" bestFit="1" customWidth="1"/>
    <col min="6" max="6" width="10.28515625" style="101" bestFit="1" customWidth="1"/>
    <col min="7" max="7" width="9.5703125" style="101" bestFit="1" customWidth="1"/>
    <col min="8" max="16384" width="9.140625" style="101"/>
  </cols>
  <sheetData>
    <row r="6" spans="1:4" x14ac:dyDescent="0.25">
      <c r="A6" s="100" t="s">
        <v>96</v>
      </c>
      <c r="B6" s="100"/>
    </row>
    <row r="7" spans="1:4" x14ac:dyDescent="0.25">
      <c r="A7" s="235" t="s">
        <v>97</v>
      </c>
      <c r="B7" s="235"/>
      <c r="C7" s="235"/>
      <c r="D7" s="235"/>
    </row>
    <row r="8" spans="1:4" x14ac:dyDescent="0.25">
      <c r="A8" s="102"/>
      <c r="B8" s="102"/>
      <c r="C8" s="103"/>
      <c r="D8" s="103"/>
    </row>
    <row r="9" spans="1:4" x14ac:dyDescent="0.25">
      <c r="A9" s="104"/>
      <c r="B9" s="13"/>
    </row>
    <row r="10" spans="1:4" x14ac:dyDescent="0.25">
      <c r="A10" s="105"/>
      <c r="B10" s="106" t="s">
        <v>2</v>
      </c>
      <c r="C10" s="106" t="s">
        <v>98</v>
      </c>
    </row>
    <row r="11" spans="1:4" ht="28.5" x14ac:dyDescent="0.25">
      <c r="A11" s="107" t="s">
        <v>99</v>
      </c>
      <c r="B11" s="108" t="s">
        <v>5</v>
      </c>
      <c r="C11" s="108" t="s">
        <v>5</v>
      </c>
    </row>
    <row r="12" spans="1:4" x14ac:dyDescent="0.25">
      <c r="A12" s="109"/>
    </row>
    <row r="13" spans="1:4" x14ac:dyDescent="0.25">
      <c r="A13" s="109" t="s">
        <v>100</v>
      </c>
      <c r="B13" s="110"/>
    </row>
    <row r="14" spans="1:4" x14ac:dyDescent="0.25">
      <c r="A14" s="111" t="s">
        <v>101</v>
      </c>
      <c r="B14" s="112">
        <f>'[1]Движение для FS3'!C8</f>
        <v>18346724</v>
      </c>
      <c r="C14" s="112">
        <v>31059182</v>
      </c>
    </row>
    <row r="15" spans="1:4" x14ac:dyDescent="0.25">
      <c r="A15" s="111" t="s">
        <v>102</v>
      </c>
      <c r="B15" s="112">
        <f>'[1]Движение для FS3'!C9</f>
        <v>-28883121</v>
      </c>
      <c r="C15" s="112">
        <v>-26005433</v>
      </c>
    </row>
    <row r="16" spans="1:4" x14ac:dyDescent="0.25">
      <c r="A16" s="111" t="s">
        <v>103</v>
      </c>
      <c r="B16" s="112">
        <f>'[1]Движение для FS3'!C10</f>
        <v>2022286</v>
      </c>
      <c r="C16" s="112">
        <v>1914870</v>
      </c>
    </row>
    <row r="17" spans="1:7" x14ac:dyDescent="0.25">
      <c r="A17" s="111" t="s">
        <v>104</v>
      </c>
      <c r="B17" s="112">
        <f>'[1]Движение для FS3'!C11</f>
        <v>-234889</v>
      </c>
      <c r="C17" s="112">
        <v>-162102</v>
      </c>
      <c r="G17" s="113"/>
    </row>
    <row r="18" spans="1:7" ht="13.5" customHeight="1" x14ac:dyDescent="0.25">
      <c r="A18" s="111" t="s">
        <v>105</v>
      </c>
      <c r="B18" s="112">
        <f>'[1]Движение для FS3'!C12</f>
        <v>930008</v>
      </c>
      <c r="C18" s="112">
        <v>1638147</v>
      </c>
    </row>
    <row r="19" spans="1:7" ht="30" x14ac:dyDescent="0.25">
      <c r="A19" s="111" t="s">
        <v>106</v>
      </c>
      <c r="B19" s="112">
        <f>'[1]Движение для FS3'!C13</f>
        <v>-696498</v>
      </c>
      <c r="C19" s="112">
        <v>-5184716</v>
      </c>
    </row>
    <row r="20" spans="1:7" ht="30" x14ac:dyDescent="0.25">
      <c r="A20" s="111" t="s">
        <v>107</v>
      </c>
      <c r="B20" s="112">
        <f>'[1]Движение для FS3'!C14</f>
        <v>899012</v>
      </c>
      <c r="C20" s="112">
        <v>0</v>
      </c>
    </row>
    <row r="21" spans="1:7" x14ac:dyDescent="0.25">
      <c r="A21" s="111" t="s">
        <v>108</v>
      </c>
      <c r="B21" s="112">
        <f>'[1]Движение для FS3'!C15</f>
        <v>270742</v>
      </c>
      <c r="C21" s="112">
        <v>309386</v>
      </c>
    </row>
    <row r="22" spans="1:7" ht="15" customHeight="1" x14ac:dyDescent="0.25">
      <c r="A22" s="111" t="s">
        <v>109</v>
      </c>
      <c r="B22" s="112">
        <f>'[1]Движение для FS3'!C16</f>
        <v>-8644724</v>
      </c>
      <c r="C22" s="112">
        <v>-6613584</v>
      </c>
    </row>
    <row r="23" spans="1:7" x14ac:dyDescent="0.25">
      <c r="A23" s="114"/>
      <c r="B23" s="115"/>
      <c r="C23" s="116"/>
    </row>
    <row r="24" spans="1:7" ht="29.25" customHeight="1" x14ac:dyDescent="0.25">
      <c r="A24" s="117" t="s">
        <v>110</v>
      </c>
      <c r="B24" s="118">
        <f>SUM(B14:B22)</f>
        <v>-15990460</v>
      </c>
      <c r="C24" s="118">
        <f>SUM(C14:C22)</f>
        <v>-3044250</v>
      </c>
    </row>
    <row r="25" spans="1:7" x14ac:dyDescent="0.25">
      <c r="A25" s="109"/>
      <c r="B25" s="119"/>
    </row>
    <row r="26" spans="1:7" x14ac:dyDescent="0.25">
      <c r="A26" s="120" t="s">
        <v>111</v>
      </c>
      <c r="B26" s="119"/>
    </row>
    <row r="27" spans="1:7" x14ac:dyDescent="0.25">
      <c r="A27" s="111" t="s">
        <v>12</v>
      </c>
      <c r="B27" s="112">
        <f>'[1]Движение для FS3'!C21</f>
        <v>-16123</v>
      </c>
      <c r="C27" s="112">
        <v>409936</v>
      </c>
    </row>
    <row r="28" spans="1:7" x14ac:dyDescent="0.25">
      <c r="A28" s="111" t="s">
        <v>14</v>
      </c>
      <c r="B28" s="112">
        <f>'[1]Движение для FS3'!C22</f>
        <v>-6217220</v>
      </c>
      <c r="C28" s="112">
        <v>-41264294</v>
      </c>
      <c r="D28" s="121"/>
      <c r="E28" s="113"/>
    </row>
    <row r="29" spans="1:7" hidden="1" x14ac:dyDescent="0.25">
      <c r="A29" s="111" t="s">
        <v>112</v>
      </c>
      <c r="B29" s="112">
        <f>'[1]Движение для FS3'!C23</f>
        <v>0</v>
      </c>
      <c r="C29" s="112">
        <v>0</v>
      </c>
    </row>
    <row r="30" spans="1:7" x14ac:dyDescent="0.25">
      <c r="A30" s="111" t="s">
        <v>22</v>
      </c>
      <c r="B30" s="112">
        <f>'[1]Движение для FS3'!C24+'[1]Движение для FS3'!C25</f>
        <v>705606</v>
      </c>
      <c r="C30" s="112">
        <v>-98448</v>
      </c>
    </row>
    <row r="31" spans="1:7" ht="15" customHeight="1" x14ac:dyDescent="0.25">
      <c r="A31" s="120" t="s">
        <v>113</v>
      </c>
      <c r="B31" s="112"/>
      <c r="C31" s="112"/>
    </row>
    <row r="32" spans="1:7" x14ac:dyDescent="0.25">
      <c r="A32" s="122" t="s">
        <v>114</v>
      </c>
      <c r="B32" s="112">
        <f>'[1]Движение для FS3'!C26</f>
        <v>-10079297</v>
      </c>
      <c r="C32" s="112">
        <v>-11288639</v>
      </c>
    </row>
    <row r="33" spans="1:3" x14ac:dyDescent="0.25">
      <c r="A33" s="111" t="s">
        <v>26</v>
      </c>
      <c r="B33" s="112">
        <f>'[1]Движение для FS3'!C27</f>
        <v>-192607667</v>
      </c>
      <c r="C33" s="112">
        <v>67436460</v>
      </c>
    </row>
    <row r="34" spans="1:3" x14ac:dyDescent="0.25">
      <c r="A34" s="111" t="s">
        <v>115</v>
      </c>
      <c r="B34" s="112">
        <f>'[1]Движение для FS3'!C28</f>
        <v>125361059</v>
      </c>
      <c r="C34" s="112">
        <v>2696715</v>
      </c>
    </row>
    <row r="35" spans="1:3" x14ac:dyDescent="0.25">
      <c r="A35" s="111" t="s">
        <v>116</v>
      </c>
      <c r="B35" s="112">
        <f>'[1]Движение для FS3'!C29</f>
        <v>59685013</v>
      </c>
      <c r="C35" s="112">
        <v>-20705016</v>
      </c>
    </row>
    <row r="36" spans="1:3" x14ac:dyDescent="0.25">
      <c r="A36" s="111" t="s">
        <v>40</v>
      </c>
      <c r="B36" s="112">
        <f>'[1]Движение для FS3'!C30</f>
        <v>606575</v>
      </c>
      <c r="C36" s="112">
        <v>334053</v>
      </c>
    </row>
    <row r="37" spans="1:3" x14ac:dyDescent="0.25">
      <c r="A37" s="114"/>
      <c r="B37" s="123"/>
      <c r="C37" s="116"/>
    </row>
    <row r="38" spans="1:3" ht="42.75" x14ac:dyDescent="0.25">
      <c r="A38" s="117" t="s">
        <v>117</v>
      </c>
      <c r="B38" s="124">
        <f>SUM(B24:B36)</f>
        <v>-38552514</v>
      </c>
      <c r="C38" s="124">
        <f>SUM(C24:C36)</f>
        <v>-5523483</v>
      </c>
    </row>
    <row r="39" spans="1:3" x14ac:dyDescent="0.25">
      <c r="A39" s="111"/>
      <c r="B39" s="125"/>
    </row>
    <row r="40" spans="1:3" x14ac:dyDescent="0.25">
      <c r="A40" s="111" t="s">
        <v>118</v>
      </c>
      <c r="B40" s="112">
        <f>'[1]Движение для FS3'!C17</f>
        <v>-848075</v>
      </c>
      <c r="C40" s="112">
        <v>-99548</v>
      </c>
    </row>
    <row r="41" spans="1:3" ht="29.25" thickBot="1" x14ac:dyDescent="0.3">
      <c r="A41" s="126" t="s">
        <v>119</v>
      </c>
      <c r="B41" s="127">
        <f>SUM(B38,B40)</f>
        <v>-39400589</v>
      </c>
      <c r="C41" s="127">
        <f>SUM(C38,C40)</f>
        <v>-5623031</v>
      </c>
    </row>
    <row r="42" spans="1:3" x14ac:dyDescent="0.25">
      <c r="A42" s="111"/>
      <c r="B42" s="125"/>
    </row>
    <row r="43" spans="1:3" ht="16.5" customHeight="1" x14ac:dyDescent="0.25">
      <c r="A43" s="109" t="s">
        <v>120</v>
      </c>
      <c r="B43" s="125"/>
    </row>
    <row r="44" spans="1:3" ht="30" x14ac:dyDescent="0.25">
      <c r="A44" s="111" t="s">
        <v>121</v>
      </c>
      <c r="B44" s="128">
        <f>'[1]Движение для FS3'!C31</f>
        <v>-189841797</v>
      </c>
      <c r="C44" s="128">
        <v>-1814225</v>
      </c>
    </row>
    <row r="45" spans="1:3" ht="30" x14ac:dyDescent="0.25">
      <c r="A45" s="129" t="s">
        <v>122</v>
      </c>
      <c r="B45" s="128">
        <f>'[1]Движение для FS3'!C35</f>
        <v>196622199</v>
      </c>
      <c r="C45" s="128">
        <v>7747647</v>
      </c>
    </row>
    <row r="46" spans="1:3" ht="15.75" customHeight="1" x14ac:dyDescent="0.25">
      <c r="A46" s="111" t="s">
        <v>123</v>
      </c>
      <c r="B46" s="128">
        <f>'[1]Движение для FS3'!C32+'[1]Движение для FS3'!C33</f>
        <v>-2098009</v>
      </c>
      <c r="C46" s="128">
        <v>-17879308</v>
      </c>
    </row>
    <row r="47" spans="1:3" x14ac:dyDescent="0.25">
      <c r="A47" s="111" t="s">
        <v>124</v>
      </c>
      <c r="B47" s="128">
        <f>'[1]Движение для FS3'!C34</f>
        <v>5398</v>
      </c>
      <c r="C47" s="128">
        <v>7000</v>
      </c>
    </row>
    <row r="48" spans="1:3" x14ac:dyDescent="0.25">
      <c r="A48" s="114"/>
      <c r="B48" s="123"/>
      <c r="C48" s="116"/>
    </row>
    <row r="49" spans="1:4" ht="29.25" thickBot="1" x14ac:dyDescent="0.3">
      <c r="A49" s="126" t="s">
        <v>125</v>
      </c>
      <c r="B49" s="127">
        <f>SUM(B44:B47)</f>
        <v>4687791</v>
      </c>
      <c r="C49" s="127">
        <f>SUM(C44:C47)</f>
        <v>-11938886</v>
      </c>
    </row>
    <row r="50" spans="1:4" x14ac:dyDescent="0.25">
      <c r="A50" s="111"/>
      <c r="B50" s="125"/>
    </row>
    <row r="51" spans="1:4" x14ac:dyDescent="0.25">
      <c r="A51" s="109" t="s">
        <v>126</v>
      </c>
      <c r="B51" s="125"/>
    </row>
    <row r="52" spans="1:4" x14ac:dyDescent="0.25">
      <c r="A52" s="111" t="s">
        <v>127</v>
      </c>
      <c r="B52" s="128">
        <f>'[1]Движение для FS3'!C37</f>
        <v>9900000</v>
      </c>
      <c r="C52" s="128">
        <v>13265000</v>
      </c>
    </row>
    <row r="53" spans="1:4" x14ac:dyDescent="0.25">
      <c r="A53" s="122" t="s">
        <v>128</v>
      </c>
      <c r="B53" s="128">
        <f>'[1]Движение для FS3'!C36</f>
        <v>-472500</v>
      </c>
      <c r="C53" s="128">
        <v>-290224</v>
      </c>
    </row>
    <row r="54" spans="1:4" x14ac:dyDescent="0.25">
      <c r="A54" s="122" t="s">
        <v>129</v>
      </c>
      <c r="B54" s="128">
        <f>'[1]Движение для FS3'!C40</f>
        <v>-5619000</v>
      </c>
      <c r="C54" s="128">
        <v>-6970000</v>
      </c>
    </row>
    <row r="55" spans="1:4" x14ac:dyDescent="0.25">
      <c r="A55" s="130" t="s">
        <v>130</v>
      </c>
      <c r="B55" s="131">
        <f>'[1]Движение для FS3'!C39+'[1]Движение для FS3'!C38</f>
        <v>1251467</v>
      </c>
      <c r="C55" s="128">
        <v>218684</v>
      </c>
    </row>
    <row r="56" spans="1:4" x14ac:dyDescent="0.25">
      <c r="A56" s="132"/>
      <c r="B56" s="123"/>
      <c r="C56" s="116"/>
    </row>
    <row r="57" spans="1:4" x14ac:dyDescent="0.25">
      <c r="A57" s="111"/>
      <c r="B57" s="125"/>
    </row>
    <row r="58" spans="1:4" ht="26.25" customHeight="1" x14ac:dyDescent="0.25">
      <c r="A58" s="133" t="s">
        <v>131</v>
      </c>
      <c r="B58" s="134">
        <f>SUM(B52:B55)</f>
        <v>5059967</v>
      </c>
      <c r="C58" s="134">
        <f>SUM(C52:C55)</f>
        <v>6223460</v>
      </c>
    </row>
    <row r="59" spans="1:4" ht="15.75" thickBot="1" x14ac:dyDescent="0.3">
      <c r="A59" s="126"/>
      <c r="B59" s="135"/>
      <c r="C59" s="136"/>
    </row>
    <row r="60" spans="1:4" ht="29.25" thickBot="1" x14ac:dyDescent="0.3">
      <c r="A60" s="137" t="s">
        <v>132</v>
      </c>
      <c r="B60" s="138">
        <v>-403941</v>
      </c>
      <c r="C60" s="138">
        <v>-4686352</v>
      </c>
    </row>
    <row r="61" spans="1:4" x14ac:dyDescent="0.25">
      <c r="A61" s="109"/>
      <c r="B61" s="125"/>
    </row>
    <row r="62" spans="1:4" ht="28.5" x14ac:dyDescent="0.25">
      <c r="A62" s="109" t="s">
        <v>133</v>
      </c>
      <c r="B62" s="139">
        <f>SUM(B41,B49,B58,B60)</f>
        <v>-30056772</v>
      </c>
      <c r="C62" s="139">
        <f>SUM(C41,C49,C58,C60)</f>
        <v>-16024809</v>
      </c>
      <c r="D62" s="113"/>
    </row>
    <row r="63" spans="1:4" x14ac:dyDescent="0.25">
      <c r="A63" s="111" t="s">
        <v>134</v>
      </c>
      <c r="B63" s="140">
        <v>53907416</v>
      </c>
      <c r="C63" s="19">
        <v>58465256</v>
      </c>
    </row>
    <row r="64" spans="1:4" ht="15.75" thickBot="1" x14ac:dyDescent="0.3">
      <c r="A64" s="126"/>
      <c r="B64" s="135"/>
      <c r="C64" s="136"/>
    </row>
    <row r="65" spans="1:6" x14ac:dyDescent="0.25">
      <c r="A65" s="109"/>
      <c r="B65" s="125"/>
    </row>
    <row r="66" spans="1:6" ht="29.25" thickBot="1" x14ac:dyDescent="0.3">
      <c r="A66" s="126" t="s">
        <v>135</v>
      </c>
      <c r="B66" s="127">
        <f>SUM(B62:B63)</f>
        <v>23850644</v>
      </c>
      <c r="C66" s="127">
        <f>SUM(C62:C63)</f>
        <v>42440447</v>
      </c>
      <c r="D66" s="113"/>
    </row>
    <row r="67" spans="1:6" x14ac:dyDescent="0.25">
      <c r="A67" s="110"/>
      <c r="B67" s="11"/>
      <c r="C67" s="19"/>
      <c r="F67" s="113"/>
    </row>
    <row r="68" spans="1:6" x14ac:dyDescent="0.25">
      <c r="A68" s="110"/>
      <c r="B68" s="11"/>
      <c r="C68" s="141"/>
    </row>
    <row r="69" spans="1:6" x14ac:dyDescent="0.25">
      <c r="A69" s="110"/>
      <c r="B69" s="11"/>
      <c r="C69" s="141"/>
    </row>
    <row r="70" spans="1:6" x14ac:dyDescent="0.25">
      <c r="A70" s="110"/>
      <c r="B70" s="11"/>
      <c r="C70" s="141"/>
    </row>
    <row r="71" spans="1:6" x14ac:dyDescent="0.25">
      <c r="A71" s="88" t="s">
        <v>53</v>
      </c>
      <c r="B71" s="41" t="s">
        <v>53</v>
      </c>
      <c r="C71" s="41"/>
      <c r="D71" s="89"/>
    </row>
    <row r="72" spans="1:6" x14ac:dyDescent="0.25">
      <c r="A72" s="43" t="s">
        <v>159</v>
      </c>
      <c r="B72" s="233" t="s">
        <v>54</v>
      </c>
      <c r="C72" s="233"/>
      <c r="D72" s="233"/>
    </row>
    <row r="73" spans="1:6" x14ac:dyDescent="0.25">
      <c r="A73" s="44" t="s">
        <v>158</v>
      </c>
      <c r="B73" s="233" t="s">
        <v>55</v>
      </c>
      <c r="C73" s="233"/>
      <c r="D73" s="233"/>
    </row>
    <row r="74" spans="1:6" x14ac:dyDescent="0.25">
      <c r="A74" s="44"/>
      <c r="D74" s="142"/>
    </row>
    <row r="75" spans="1:6" x14ac:dyDescent="0.25">
      <c r="D75" s="102"/>
    </row>
    <row r="76" spans="1:6" x14ac:dyDescent="0.25">
      <c r="D76" s="102"/>
    </row>
  </sheetData>
  <mergeCells count="3">
    <mergeCell ref="A7:D7"/>
    <mergeCell ref="B72:D72"/>
    <mergeCell ref="B73:D7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7"/>
  <sheetViews>
    <sheetView topLeftCell="A19" workbookViewId="0">
      <selection activeCell="A46" sqref="A46:A47"/>
    </sheetView>
  </sheetViews>
  <sheetFormatPr defaultColWidth="19.5703125" defaultRowHeight="12.75" x14ac:dyDescent="0.2"/>
  <cols>
    <col min="1" max="1" width="64" style="143" customWidth="1"/>
    <col min="2" max="2" width="13.42578125" style="143" customWidth="1"/>
    <col min="3" max="3" width="13" style="143" customWidth="1"/>
    <col min="4" max="4" width="12.140625" style="143" customWidth="1"/>
    <col min="5" max="5" width="13.28515625" style="143" customWidth="1"/>
    <col min="6" max="6" width="13.42578125" style="143" customWidth="1"/>
    <col min="7" max="7" width="11.5703125" style="143" customWidth="1"/>
    <col min="8" max="251" width="11.42578125" style="143" customWidth="1"/>
    <col min="252" max="252" width="3.7109375" style="143" customWidth="1"/>
    <col min="253" max="253" width="92.140625" style="143" customWidth="1"/>
    <col min="254" max="16384" width="19.5703125" style="143"/>
  </cols>
  <sheetData>
    <row r="2" spans="1:7" x14ac:dyDescent="0.2">
      <c r="A2" s="236"/>
      <c r="B2" s="236"/>
      <c r="C2" s="236"/>
    </row>
    <row r="3" spans="1:7" x14ac:dyDescent="0.2">
      <c r="A3" s="144"/>
      <c r="B3" s="144"/>
      <c r="C3" s="144"/>
    </row>
    <row r="4" spans="1:7" x14ac:dyDescent="0.2">
      <c r="A4" s="145"/>
    </row>
    <row r="5" spans="1:7" x14ac:dyDescent="0.2">
      <c r="A5" s="145"/>
    </row>
    <row r="6" spans="1:7" s="148" customFormat="1" ht="14.25" x14ac:dyDescent="0.2">
      <c r="A6" s="146" t="s">
        <v>136</v>
      </c>
      <c r="B6" s="147"/>
      <c r="C6" s="147"/>
      <c r="D6" s="147"/>
      <c r="E6" s="147"/>
      <c r="F6" s="147"/>
      <c r="G6" s="147"/>
    </row>
    <row r="7" spans="1:7" s="148" customFormat="1" x14ac:dyDescent="0.2">
      <c r="A7" s="149"/>
      <c r="B7" s="147"/>
      <c r="C7" s="147"/>
      <c r="D7" s="147"/>
      <c r="E7" s="147"/>
      <c r="F7" s="147"/>
      <c r="G7" s="147"/>
    </row>
    <row r="8" spans="1:7" s="148" customFormat="1" ht="13.5" thickBot="1" x14ac:dyDescent="0.25">
      <c r="A8" s="147"/>
      <c r="B8" s="147"/>
      <c r="C8" s="147"/>
      <c r="D8" s="147"/>
      <c r="E8" s="147"/>
      <c r="F8" s="147"/>
      <c r="G8" s="147"/>
    </row>
    <row r="9" spans="1:7" s="153" customFormat="1" ht="13.5" hidden="1" thickBot="1" x14ac:dyDescent="0.3">
      <c r="A9" s="150"/>
      <c r="B9" s="151" t="s">
        <v>137</v>
      </c>
      <c r="C9" s="151" t="s">
        <v>138</v>
      </c>
      <c r="D9" s="151" t="s">
        <v>139</v>
      </c>
      <c r="E9" s="151" t="s">
        <v>140</v>
      </c>
      <c r="F9" s="151" t="s">
        <v>141</v>
      </c>
      <c r="G9" s="152"/>
    </row>
    <row r="10" spans="1:7" ht="39" thickBot="1" x14ac:dyDescent="0.25">
      <c r="A10" s="154" t="s">
        <v>142</v>
      </c>
      <c r="B10" s="155" t="s">
        <v>44</v>
      </c>
      <c r="C10" s="155" t="s">
        <v>143</v>
      </c>
      <c r="D10" s="155" t="s">
        <v>144</v>
      </c>
      <c r="E10" s="155" t="s">
        <v>145</v>
      </c>
      <c r="F10" s="155" t="s">
        <v>48</v>
      </c>
      <c r="G10" s="155" t="s">
        <v>49</v>
      </c>
    </row>
    <row r="11" spans="1:7" s="153" customFormat="1" ht="13.5" thickBot="1" x14ac:dyDescent="0.3">
      <c r="A11" s="156" t="s">
        <v>146</v>
      </c>
      <c r="B11" s="157">
        <v>54500000</v>
      </c>
      <c r="C11" s="157">
        <v>162306</v>
      </c>
      <c r="D11" s="157">
        <v>17741329</v>
      </c>
      <c r="E11" s="157">
        <v>50046</v>
      </c>
      <c r="F11" s="157">
        <v>9769828</v>
      </c>
      <c r="G11" s="158">
        <v>82223509</v>
      </c>
    </row>
    <row r="12" spans="1:7" s="153" customFormat="1" ht="12.75" customHeight="1" x14ac:dyDescent="0.25">
      <c r="A12" s="150" t="s">
        <v>76</v>
      </c>
      <c r="B12" s="151">
        <v>0</v>
      </c>
      <c r="C12" s="151">
        <v>0</v>
      </c>
      <c r="D12" s="151">
        <v>0</v>
      </c>
      <c r="E12" s="151">
        <v>0</v>
      </c>
      <c r="F12" s="159">
        <v>2068140</v>
      </c>
      <c r="G12" s="160">
        <f>SUM(B12:F12)</f>
        <v>2068140</v>
      </c>
    </row>
    <row r="13" spans="1:7" s="165" customFormat="1" ht="12.75" customHeight="1" x14ac:dyDescent="0.25">
      <c r="A13" s="161" t="s">
        <v>77</v>
      </c>
      <c r="B13" s="162"/>
      <c r="C13" s="162"/>
      <c r="D13" s="163"/>
      <c r="E13" s="164"/>
      <c r="F13" s="164"/>
      <c r="G13" s="160"/>
    </row>
    <row r="14" spans="1:7" s="153" customFormat="1" ht="12.75" customHeight="1" x14ac:dyDescent="0.25">
      <c r="A14" s="166" t="s">
        <v>147</v>
      </c>
      <c r="B14" s="151"/>
      <c r="C14" s="151"/>
      <c r="D14" s="152"/>
      <c r="E14" s="160"/>
      <c r="F14" s="160"/>
      <c r="G14" s="160"/>
    </row>
    <row r="15" spans="1:7" s="153" customFormat="1" ht="12.75" customHeight="1" x14ac:dyDescent="0.25">
      <c r="A15" s="150" t="s">
        <v>148</v>
      </c>
      <c r="B15" s="151">
        <v>0</v>
      </c>
      <c r="C15" s="151">
        <v>0</v>
      </c>
      <c r="D15" s="151">
        <v>0</v>
      </c>
      <c r="E15" s="167">
        <v>911941</v>
      </c>
      <c r="F15" s="151">
        <v>0</v>
      </c>
      <c r="G15" s="160">
        <f t="shared" ref="G15:G24" si="0">SUM(B15:F15)</f>
        <v>911941</v>
      </c>
    </row>
    <row r="16" spans="1:7" s="153" customFormat="1" ht="25.5" x14ac:dyDescent="0.25">
      <c r="A16" s="150" t="s">
        <v>149</v>
      </c>
      <c r="B16" s="151">
        <v>0</v>
      </c>
      <c r="C16" s="151">
        <v>0</v>
      </c>
      <c r="D16" s="151">
        <v>0</v>
      </c>
      <c r="E16" s="167">
        <v>-867034</v>
      </c>
      <c r="F16" s="151">
        <v>0</v>
      </c>
      <c r="G16" s="168">
        <f t="shared" si="0"/>
        <v>-867034</v>
      </c>
    </row>
    <row r="17" spans="1:7" s="153" customFormat="1" ht="12.75" customHeight="1" x14ac:dyDescent="0.25">
      <c r="A17" s="166" t="s">
        <v>150</v>
      </c>
      <c r="B17" s="151"/>
      <c r="C17" s="151"/>
      <c r="D17" s="152"/>
      <c r="E17" s="167"/>
      <c r="F17" s="152"/>
      <c r="G17" s="160"/>
    </row>
    <row r="18" spans="1:7" s="153" customFormat="1" ht="12.75" customHeight="1" x14ac:dyDescent="0.25">
      <c r="A18" s="150" t="s">
        <v>151</v>
      </c>
      <c r="B18" s="151">
        <v>0</v>
      </c>
      <c r="C18" s="151">
        <v>0</v>
      </c>
      <c r="D18" s="160">
        <v>2796876</v>
      </c>
      <c r="E18" s="151">
        <v>0</v>
      </c>
      <c r="F18" s="151">
        <v>0</v>
      </c>
      <c r="G18" s="160">
        <f t="shared" si="0"/>
        <v>2796876</v>
      </c>
    </row>
    <row r="19" spans="1:7" s="153" customFormat="1" ht="12.75" customHeight="1" x14ac:dyDescent="0.25">
      <c r="A19" s="150" t="s">
        <v>81</v>
      </c>
      <c r="B19" s="151">
        <v>0</v>
      </c>
      <c r="C19" s="151">
        <v>0</v>
      </c>
      <c r="D19" s="169">
        <v>-559375</v>
      </c>
      <c r="E19" s="151">
        <v>0</v>
      </c>
      <c r="F19" s="151">
        <v>0</v>
      </c>
      <c r="G19" s="168">
        <f t="shared" si="0"/>
        <v>-559375</v>
      </c>
    </row>
    <row r="20" spans="1:7" s="165" customFormat="1" ht="12.75" customHeight="1" thickBot="1" x14ac:dyDescent="0.3">
      <c r="A20" s="170" t="s">
        <v>152</v>
      </c>
      <c r="B20" s="171">
        <v>0</v>
      </c>
      <c r="C20" s="171">
        <v>0</v>
      </c>
      <c r="D20" s="172">
        <f>SUM(D12:D19)</f>
        <v>2237501</v>
      </c>
      <c r="E20" s="172">
        <f>SUM(E12:E19)</f>
        <v>44907</v>
      </c>
      <c r="F20" s="172">
        <f>SUM(F12:F19)</f>
        <v>2068140</v>
      </c>
      <c r="G20" s="172">
        <f>SUM(G12:G19)</f>
        <v>4350548</v>
      </c>
    </row>
    <row r="21" spans="1:7" s="165" customFormat="1" ht="12.75" customHeight="1" x14ac:dyDescent="0.25">
      <c r="A21" s="150" t="s">
        <v>127</v>
      </c>
      <c r="B21" s="159">
        <v>9900000</v>
      </c>
      <c r="C21" s="151">
        <v>0</v>
      </c>
      <c r="D21" s="151">
        <v>0</v>
      </c>
      <c r="E21" s="151">
        <v>0</v>
      </c>
      <c r="F21" s="151">
        <v>0</v>
      </c>
      <c r="G21" s="160">
        <f t="shared" si="0"/>
        <v>9900000</v>
      </c>
    </row>
    <row r="22" spans="1:7" s="165" customFormat="1" ht="12.75" hidden="1" customHeight="1" x14ac:dyDescent="0.25">
      <c r="A22" s="150" t="s">
        <v>153</v>
      </c>
      <c r="B22" s="151">
        <v>0</v>
      </c>
      <c r="C22" s="151">
        <v>0</v>
      </c>
      <c r="D22" s="151">
        <v>0</v>
      </c>
      <c r="E22" s="151">
        <v>0</v>
      </c>
      <c r="F22" s="151">
        <v>0</v>
      </c>
      <c r="G22" s="160">
        <f t="shared" si="0"/>
        <v>0</v>
      </c>
    </row>
    <row r="23" spans="1:7" s="165" customFormat="1" ht="12.75" hidden="1" customHeight="1" x14ac:dyDescent="0.25">
      <c r="A23" s="150" t="s">
        <v>154</v>
      </c>
      <c r="B23" s="151">
        <v>0</v>
      </c>
      <c r="C23" s="151">
        <v>0</v>
      </c>
      <c r="D23" s="151">
        <v>0</v>
      </c>
      <c r="E23" s="151">
        <v>0</v>
      </c>
      <c r="F23" s="151">
        <v>0</v>
      </c>
      <c r="G23" s="160">
        <f t="shared" si="0"/>
        <v>0</v>
      </c>
    </row>
    <row r="24" spans="1:7" s="165" customFormat="1" ht="12.75" customHeight="1" thickBot="1" x14ac:dyDescent="0.3">
      <c r="A24" s="173" t="s">
        <v>128</v>
      </c>
      <c r="B24" s="174">
        <v>0</v>
      </c>
      <c r="C24" s="174">
        <v>0</v>
      </c>
      <c r="D24" s="174">
        <v>0</v>
      </c>
      <c r="E24" s="174">
        <v>0</v>
      </c>
      <c r="F24" s="175">
        <v>-472496</v>
      </c>
      <c r="G24" s="172">
        <f t="shared" si="0"/>
        <v>-472496</v>
      </c>
    </row>
    <row r="25" spans="1:7" s="165" customFormat="1" ht="12.75" customHeight="1" x14ac:dyDescent="0.25">
      <c r="A25" s="176" t="s">
        <v>155</v>
      </c>
      <c r="B25" s="177">
        <f>SUM(B11,B21)</f>
        <v>64400000</v>
      </c>
      <c r="C25" s="177">
        <f>SUM(C11,C22)</f>
        <v>162306</v>
      </c>
      <c r="D25" s="164">
        <f>SUM(D11,D20,)</f>
        <v>19978830</v>
      </c>
      <c r="E25" s="164">
        <f>SUM(E11,E20,)</f>
        <v>94953</v>
      </c>
      <c r="F25" s="164">
        <f>SUM(F11,F20,F22:F24)</f>
        <v>11365472</v>
      </c>
      <c r="G25" s="164">
        <f>SUM(B25:F25)</f>
        <v>96001561</v>
      </c>
    </row>
    <row r="26" spans="1:7" x14ac:dyDescent="0.2">
      <c r="B26" s="178"/>
      <c r="C26" s="178"/>
      <c r="D26" s="178"/>
      <c r="E26" s="178"/>
      <c r="F26" s="178"/>
      <c r="G26" s="178"/>
    </row>
    <row r="27" spans="1:7" ht="13.5" thickBot="1" x14ac:dyDescent="0.25">
      <c r="B27" s="178"/>
      <c r="C27" s="178"/>
      <c r="D27" s="178"/>
      <c r="E27" s="178"/>
      <c r="F27" s="178"/>
      <c r="G27" s="178"/>
    </row>
    <row r="28" spans="1:7" ht="39" thickBot="1" x14ac:dyDescent="0.25">
      <c r="A28" s="154" t="s">
        <v>142</v>
      </c>
      <c r="B28" s="155" t="s">
        <v>44</v>
      </c>
      <c r="C28" s="155" t="s">
        <v>143</v>
      </c>
      <c r="D28" s="155" t="s">
        <v>144</v>
      </c>
      <c r="E28" s="155" t="s">
        <v>145</v>
      </c>
      <c r="F28" s="155" t="s">
        <v>48</v>
      </c>
      <c r="G28" s="155" t="s">
        <v>49</v>
      </c>
    </row>
    <row r="29" spans="1:7" s="153" customFormat="1" ht="12.75" customHeight="1" thickBot="1" x14ac:dyDescent="0.25">
      <c r="A29" s="156" t="s">
        <v>156</v>
      </c>
      <c r="B29" s="179">
        <v>41235000</v>
      </c>
      <c r="C29" s="179">
        <v>162306</v>
      </c>
      <c r="D29" s="179">
        <v>18113206</v>
      </c>
      <c r="E29" s="180">
        <v>-2016818</v>
      </c>
      <c r="F29" s="179">
        <v>4145602</v>
      </c>
      <c r="G29" s="158">
        <f>SUM(B29:F29)</f>
        <v>61639296</v>
      </c>
    </row>
    <row r="30" spans="1:7" s="153" customFormat="1" ht="12.75" customHeight="1" x14ac:dyDescent="0.25">
      <c r="A30" s="150" t="s">
        <v>76</v>
      </c>
      <c r="B30" s="151">
        <v>0</v>
      </c>
      <c r="C30" s="151">
        <v>0</v>
      </c>
      <c r="D30" s="151">
        <v>0</v>
      </c>
      <c r="E30" s="151">
        <v>0</v>
      </c>
      <c r="F30" s="159">
        <v>1693756</v>
      </c>
      <c r="G30" s="160">
        <f>SUM(B30:F30)</f>
        <v>1693756</v>
      </c>
    </row>
    <row r="31" spans="1:7" s="165" customFormat="1" ht="12.75" customHeight="1" x14ac:dyDescent="0.25">
      <c r="A31" s="161" t="s">
        <v>77</v>
      </c>
      <c r="B31" s="162"/>
      <c r="C31" s="162"/>
      <c r="D31" s="163"/>
      <c r="E31" s="164"/>
      <c r="F31" s="164"/>
      <c r="G31" s="151"/>
    </row>
    <row r="32" spans="1:7" s="153" customFormat="1" ht="12.75" customHeight="1" x14ac:dyDescent="0.25">
      <c r="A32" s="166" t="s">
        <v>147</v>
      </c>
      <c r="B32" s="151"/>
      <c r="C32" s="151"/>
      <c r="D32" s="152"/>
      <c r="E32" s="160"/>
      <c r="F32" s="160"/>
      <c r="G32" s="151"/>
    </row>
    <row r="33" spans="1:7" s="153" customFormat="1" ht="12.75" customHeight="1" x14ac:dyDescent="0.25">
      <c r="A33" s="150" t="s">
        <v>148</v>
      </c>
      <c r="B33" s="151">
        <v>0</v>
      </c>
      <c r="C33" s="151">
        <v>0</v>
      </c>
      <c r="D33" s="151">
        <v>0</v>
      </c>
      <c r="E33" s="167">
        <v>1906371</v>
      </c>
      <c r="F33" s="151">
        <v>0</v>
      </c>
      <c r="G33" s="160">
        <f t="shared" ref="G33:G41" si="1">SUM(B33:F33)</f>
        <v>1906371</v>
      </c>
    </row>
    <row r="34" spans="1:7" s="153" customFormat="1" ht="25.5" x14ac:dyDescent="0.25">
      <c r="A34" s="150" t="s">
        <v>149</v>
      </c>
      <c r="B34" s="151">
        <v>0</v>
      </c>
      <c r="C34" s="151">
        <v>0</v>
      </c>
      <c r="D34" s="151">
        <v>0</v>
      </c>
      <c r="E34" s="167">
        <v>-94227</v>
      </c>
      <c r="F34" s="151">
        <v>0</v>
      </c>
      <c r="G34" s="167">
        <f t="shared" si="1"/>
        <v>-94227</v>
      </c>
    </row>
    <row r="35" spans="1:7" s="153" customFormat="1" ht="25.5" hidden="1" x14ac:dyDescent="0.25">
      <c r="A35" s="150" t="s">
        <v>81</v>
      </c>
      <c r="B35" s="151"/>
      <c r="C35" s="151"/>
      <c r="D35" s="152"/>
      <c r="E35" s="167">
        <f>[2]FS2!C40</f>
        <v>0</v>
      </c>
      <c r="F35" s="152"/>
      <c r="G35" s="160">
        <f t="shared" si="1"/>
        <v>0</v>
      </c>
    </row>
    <row r="36" spans="1:7" s="165" customFormat="1" ht="12.75" customHeight="1" thickBot="1" x14ac:dyDescent="0.3">
      <c r="A36" s="170" t="s">
        <v>152</v>
      </c>
      <c r="B36" s="174">
        <v>0</v>
      </c>
      <c r="C36" s="174">
        <v>0</v>
      </c>
      <c r="D36" s="174">
        <v>0</v>
      </c>
      <c r="E36" s="181">
        <f>SUM(E30:E35)</f>
        <v>1812144</v>
      </c>
      <c r="F36" s="181">
        <f>SUM(F30:F35)</f>
        <v>1693756</v>
      </c>
      <c r="G36" s="182">
        <f t="shared" si="1"/>
        <v>3505900</v>
      </c>
    </row>
    <row r="37" spans="1:7" s="153" customFormat="1" ht="12.75" hidden="1" customHeight="1" x14ac:dyDescent="0.25">
      <c r="A37" s="150"/>
      <c r="B37" s="151"/>
      <c r="C37" s="151"/>
      <c r="D37" s="152"/>
      <c r="E37" s="152"/>
      <c r="F37" s="151"/>
      <c r="G37" s="152"/>
    </row>
    <row r="38" spans="1:7" s="165" customFormat="1" ht="12.75" customHeight="1" x14ac:dyDescent="0.25">
      <c r="A38" s="150" t="s">
        <v>127</v>
      </c>
      <c r="B38" s="159">
        <v>13265000</v>
      </c>
      <c r="C38" s="151">
        <v>0</v>
      </c>
      <c r="D38" s="151">
        <v>0</v>
      </c>
      <c r="E38" s="151">
        <v>0</v>
      </c>
      <c r="F38" s="151">
        <v>0</v>
      </c>
      <c r="G38" s="160">
        <f t="shared" si="1"/>
        <v>13265000</v>
      </c>
    </row>
    <row r="39" spans="1:7" s="165" customFormat="1" ht="12.75" hidden="1" customHeight="1" x14ac:dyDescent="0.25">
      <c r="A39" s="150" t="s">
        <v>153</v>
      </c>
      <c r="B39" s="159"/>
      <c r="C39" s="151">
        <v>0</v>
      </c>
      <c r="D39" s="151">
        <v>0</v>
      </c>
      <c r="E39" s="151">
        <v>0</v>
      </c>
      <c r="F39" s="167">
        <v>0</v>
      </c>
      <c r="G39" s="160">
        <f t="shared" si="1"/>
        <v>0</v>
      </c>
    </row>
    <row r="40" spans="1:7" s="165" customFormat="1" ht="12.75" hidden="1" customHeight="1" x14ac:dyDescent="0.25">
      <c r="A40" s="150" t="s">
        <v>154</v>
      </c>
      <c r="B40" s="159"/>
      <c r="C40" s="151">
        <v>0</v>
      </c>
      <c r="D40" s="151">
        <v>0</v>
      </c>
      <c r="E40" s="151">
        <v>0</v>
      </c>
      <c r="F40" s="167"/>
      <c r="G40" s="160">
        <f t="shared" si="1"/>
        <v>0</v>
      </c>
    </row>
    <row r="41" spans="1:7" s="165" customFormat="1" ht="12.75" customHeight="1" thickBot="1" x14ac:dyDescent="0.3">
      <c r="A41" s="173" t="s">
        <v>128</v>
      </c>
      <c r="B41" s="174">
        <v>0</v>
      </c>
      <c r="C41" s="174">
        <v>0</v>
      </c>
      <c r="D41" s="174">
        <v>0</v>
      </c>
      <c r="E41" s="174">
        <v>0</v>
      </c>
      <c r="F41" s="175">
        <v>-290219</v>
      </c>
      <c r="G41" s="175">
        <f t="shared" si="1"/>
        <v>-290219</v>
      </c>
    </row>
    <row r="42" spans="1:7" s="165" customFormat="1" ht="12.75" customHeight="1" x14ac:dyDescent="0.25">
      <c r="A42" s="176" t="s">
        <v>157</v>
      </c>
      <c r="B42" s="177">
        <f>B29+B38</f>
        <v>54500000</v>
      </c>
      <c r="C42" s="177">
        <f t="shared" ref="C42:D42" si="2">C29+C38</f>
        <v>162306</v>
      </c>
      <c r="D42" s="177">
        <f t="shared" si="2"/>
        <v>18113206</v>
      </c>
      <c r="E42" s="183">
        <f>E29+E38+E36</f>
        <v>-204674</v>
      </c>
      <c r="F42" s="177">
        <f>F29+F36+F41</f>
        <v>5549139</v>
      </c>
      <c r="G42" s="177">
        <f>G29+G38+G36+G41</f>
        <v>78119977</v>
      </c>
    </row>
    <row r="43" spans="1:7" x14ac:dyDescent="0.2">
      <c r="A43" s="184"/>
    </row>
    <row r="44" spans="1:7" x14ac:dyDescent="0.2">
      <c r="A44" s="184"/>
    </row>
    <row r="45" spans="1:7" x14ac:dyDescent="0.2">
      <c r="A45" s="185" t="s">
        <v>53</v>
      </c>
      <c r="B45" s="145" t="s">
        <v>53</v>
      </c>
      <c r="C45" s="145"/>
      <c r="D45" s="186"/>
    </row>
    <row r="46" spans="1:7" ht="14.25" x14ac:dyDescent="0.2">
      <c r="A46" s="43" t="s">
        <v>159</v>
      </c>
      <c r="B46" s="237" t="s">
        <v>54</v>
      </c>
      <c r="C46" s="237"/>
      <c r="D46" s="237"/>
    </row>
    <row r="47" spans="1:7" ht="14.25" x14ac:dyDescent="0.2">
      <c r="A47" s="44" t="s">
        <v>158</v>
      </c>
      <c r="B47" s="237" t="s">
        <v>55</v>
      </c>
      <c r="C47" s="237"/>
      <c r="D47" s="237"/>
    </row>
    <row r="48" spans="1:7" x14ac:dyDescent="0.2">
      <c r="A48" s="187"/>
      <c r="B48" s="188"/>
      <c r="C48" s="188"/>
      <c r="D48" s="189"/>
    </row>
    <row r="49" spans="1:1" x14ac:dyDescent="0.2">
      <c r="A49" s="184"/>
    </row>
    <row r="50" spans="1:1" x14ac:dyDescent="0.2">
      <c r="A50" s="184"/>
    </row>
    <row r="51" spans="1:1" x14ac:dyDescent="0.2">
      <c r="A51" s="184"/>
    </row>
    <row r="52" spans="1:1" x14ac:dyDescent="0.2">
      <c r="A52" s="184"/>
    </row>
    <row r="66" spans="1:3" s="145" customFormat="1" x14ac:dyDescent="0.2">
      <c r="A66" s="143"/>
      <c r="B66" s="143"/>
      <c r="C66" s="143"/>
    </row>
    <row r="67" spans="1:3" s="145" customFormat="1" x14ac:dyDescent="0.2">
      <c r="A67" s="143"/>
      <c r="B67" s="143"/>
      <c r="C67" s="143"/>
    </row>
  </sheetData>
  <mergeCells count="3">
    <mergeCell ref="A2:C2"/>
    <mergeCell ref="B46:D46"/>
    <mergeCell ref="B47:D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Куралай Исагалиева</dc:creator>
  <cp:lastModifiedBy>Максат Есимханов</cp:lastModifiedBy>
  <dcterms:created xsi:type="dcterms:W3CDTF">2017-07-12T08:10:58Z</dcterms:created>
  <dcterms:modified xsi:type="dcterms:W3CDTF">2017-08-14T06:16:26Z</dcterms:modified>
</cp:coreProperties>
</file>