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ф10 41(с 01.01.2020г.)" sheetId="1" r:id="rId1"/>
    <sheet name="ф11 41(с 01.01.2020г.)" sheetId="2" r:id="rId2"/>
  </sheets>
  <externalReferences>
    <externalReference r:id="rId3"/>
  </externalReferences>
  <definedNames>
    <definedName name="o">#REF!</definedName>
    <definedName name="q">#REF!</definedName>
    <definedName name="вп">#REF!</definedName>
    <definedName name="_xlnm.Print_Titles" localSheetId="1">'ф11 41(с 01.01.2020г.)'!$8:$9</definedName>
    <definedName name="_xlnm.Print_Area" localSheetId="1">'ф11 41(с 01.01.2020г.)'!$A$1:$F$120</definedName>
    <definedName name="ф77">#REF!</definedName>
  </definedNames>
  <calcPr calcId="144525"/>
</workbook>
</file>

<file path=xl/calcChain.xml><?xml version="1.0" encoding="utf-8"?>
<calcChain xmlns="http://schemas.openxmlformats.org/spreadsheetml/2006/main">
  <c r="E103" i="2" l="1"/>
  <c r="C103" i="2"/>
  <c r="F94" i="2"/>
  <c r="E94" i="2"/>
  <c r="D94" i="2"/>
  <c r="C94" i="2"/>
  <c r="F87" i="2"/>
  <c r="E87" i="2"/>
  <c r="D87" i="2"/>
  <c r="C87" i="2"/>
  <c r="F73" i="2"/>
  <c r="E73" i="2"/>
  <c r="D73" i="2"/>
  <c r="C73" i="2"/>
  <c r="D65" i="2"/>
  <c r="F65" i="2"/>
  <c r="E65" i="2"/>
  <c r="C65" i="2"/>
  <c r="F59" i="2"/>
  <c r="F103" i="2" s="1"/>
  <c r="E59" i="2"/>
  <c r="D59" i="2"/>
  <c r="D103" i="2" s="1"/>
  <c r="C59" i="2"/>
  <c r="F50" i="2"/>
  <c r="F58" i="2" s="1"/>
  <c r="F104" i="2" s="1"/>
  <c r="F106" i="2" s="1"/>
  <c r="F108" i="2" s="1"/>
  <c r="E50" i="2"/>
  <c r="D50" i="2"/>
  <c r="C50" i="2"/>
  <c r="D29" i="2"/>
  <c r="D58" i="2" s="1"/>
  <c r="C29" i="2"/>
  <c r="F31" i="2"/>
  <c r="E31" i="2"/>
  <c r="D31" i="2"/>
  <c r="C31" i="2"/>
  <c r="F29" i="2"/>
  <c r="E29" i="2"/>
  <c r="F24" i="2"/>
  <c r="E24" i="2"/>
  <c r="D24" i="2"/>
  <c r="C24" i="2"/>
  <c r="F16" i="2"/>
  <c r="E16" i="2"/>
  <c r="D16" i="2"/>
  <c r="C16" i="2"/>
  <c r="F14" i="2"/>
  <c r="E14" i="2"/>
  <c r="D14" i="2"/>
  <c r="C14" i="2"/>
  <c r="F10" i="2"/>
  <c r="E10" i="2"/>
  <c r="E58" i="2" s="1"/>
  <c r="E104" i="2" s="1"/>
  <c r="E106" i="2" s="1"/>
  <c r="E108" i="2" s="1"/>
  <c r="D10" i="2"/>
  <c r="C10" i="2"/>
  <c r="C58" i="2" s="1"/>
  <c r="C104" i="2" s="1"/>
  <c r="C106" i="2" s="1"/>
  <c r="C108" i="2" s="1"/>
  <c r="E112" i="1"/>
  <c r="E111" i="1"/>
  <c r="E109" i="1" s="1"/>
  <c r="D111" i="1" s="1"/>
  <c r="D109" i="1" s="1"/>
  <c r="E103" i="1"/>
  <c r="D103" i="1"/>
  <c r="E101" i="1"/>
  <c r="E99" i="1"/>
  <c r="E97" i="1" s="1"/>
  <c r="E113" i="1" s="1"/>
  <c r="D97" i="1"/>
  <c r="E94" i="1"/>
  <c r="E92" i="1"/>
  <c r="E90" i="1"/>
  <c r="E84" i="1"/>
  <c r="D84" i="1"/>
  <c r="E81" i="1"/>
  <c r="E78" i="1"/>
  <c r="E70" i="1" s="1"/>
  <c r="E95" i="1" s="1"/>
  <c r="D70" i="1"/>
  <c r="E69" i="1"/>
  <c r="D95" i="1"/>
  <c r="E67" i="1"/>
  <c r="E59" i="1"/>
  <c r="E57" i="1"/>
  <c r="E51" i="1"/>
  <c r="D51" i="1"/>
  <c r="E47" i="1"/>
  <c r="E46" i="1"/>
  <c r="E45" i="1"/>
  <c r="E40" i="1"/>
  <c r="D40" i="1"/>
  <c r="E38" i="1"/>
  <c r="D38" i="1"/>
  <c r="E37" i="1"/>
  <c r="E24" i="1"/>
  <c r="E22" i="1"/>
  <c r="D11" i="1"/>
  <c r="D61" i="1" s="1"/>
  <c r="E11" i="1"/>
  <c r="E61" i="1" s="1"/>
  <c r="D104" i="2" l="1"/>
  <c r="D106" i="2" s="1"/>
  <c r="D108" i="2" s="1"/>
  <c r="D113" i="1"/>
  <c r="D114" i="1"/>
  <c r="D115" i="1" s="1"/>
  <c r="E114" i="1"/>
  <c r="E115" i="1" s="1"/>
</calcChain>
</file>

<file path=xl/sharedStrings.xml><?xml version="1.0" encoding="utf-8"?>
<sst xmlns="http://schemas.openxmlformats.org/spreadsheetml/2006/main" count="546" uniqueCount="332">
  <si>
    <t>Бухгалтерский баланс</t>
  </si>
  <si>
    <t>АО Инвестиционный Финансовый Дом "RESMI"</t>
  </si>
  <si>
    <t>1 января 2020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</si>
  <si>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</si>
  <si>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</si>
  <si>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</si>
  <si>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</si>
  <si>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</si>
  <si>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</si>
  <si>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</si>
  <si>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</si>
  <si>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</si>
  <si>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</si>
  <si>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</si>
  <si>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</si>
  <si>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</si>
  <si>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</si>
  <si>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</si>
  <si>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</si>
  <si>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</si>
  <si>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</si>
  <si>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</si>
  <si>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</si>
  <si>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</si>
  <si>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</si>
  <si>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</si>
  <si>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</si>
  <si>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</si>
  <si>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</si>
  <si>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</si>
  <si>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</si>
  <si>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</si>
  <si>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</si>
  <si>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</si>
  <si>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</si>
  <si>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</si>
  <si>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</si>
  <si>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</si>
  <si>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</si>
  <si>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</si>
  <si>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</si>
  <si>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</si>
  <si>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</si>
  <si>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</si>
  <si>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</si>
  <si>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</si>
  <si>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</si>
  <si>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</si>
  <si>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</si>
  <si>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</si>
  <si>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</si>
  <si>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</si>
  <si>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</si>
  <si>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</si>
  <si>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</si>
  <si>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</si>
  <si>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</si>
  <si>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</si>
  <si>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</si>
  <si>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</si>
  <si>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</si>
  <si>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</si>
  <si>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</si>
  <si>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</si>
  <si>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</si>
  <si>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</si>
  <si>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</si>
  <si>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</si>
  <si>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</si>
  <si>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</si>
  <si>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</si>
  <si>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</si>
  <si>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</si>
  <si>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</si>
  <si>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</si>
  <si>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</si>
  <si>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</si>
  <si>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</si>
  <si>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</si>
  <si>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</si>
  <si>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</si>
  <si>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</si>
  <si>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</si>
  <si>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</si>
  <si>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</si>
  <si>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</si>
  <si>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</si>
  <si>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</si>
  <si>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</si>
  <si>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</si>
  <si>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</si>
  <si>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</si>
  <si>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</si>
  <si>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</si>
  <si>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</si>
  <si>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</si>
  <si>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</si>
  <si>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</si>
  <si>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</si>
  <si>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</si>
  <si>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</si>
  <si>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</si>
  <si>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</si>
  <si>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</si>
  <si>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</si>
  <si>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</si>
  <si>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</si>
  <si>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</si>
  <si>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</si>
  <si>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</si>
  <si>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</si>
  <si>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</si>
  <si>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</si>
  <si>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</si>
  <si>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</si>
  <si>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</si>
  <si>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</si>
  <si>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</si>
  <si>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</si>
  <si>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</si>
  <si>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</si>
  <si>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</si>
  <si>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</si>
  <si>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</si>
  <si>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</si>
  <si>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</si>
  <si>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</si>
  <si>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</si>
  <si>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</si>
  <si>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</si>
  <si>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</si>
  <si>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</si>
  <si>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</si>
  <si>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</si>
  <si>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</si>
  <si>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</si>
  <si>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</si>
  <si>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</si>
  <si>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</si>
  <si>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</si>
  <si>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</si>
  <si>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</si>
  <si>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</si>
  <si>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</si>
  <si>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</si>
  <si>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</si>
  <si>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</si>
  <si>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</si>
  <si>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</si>
  <si>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</si>
  <si>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</si>
  <si>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</si>
  <si>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</si>
  <si>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</si>
  <si>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</si>
  <si>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</si>
  <si>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</si>
  <si>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</si>
  <si>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</si>
  <si>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</si>
  <si>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</si>
  <si>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</si>
  <si>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</si>
  <si>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</si>
  <si>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</si>
  <si>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</si>
  <si>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</si>
  <si>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</si>
  <si>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</si>
  <si>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</si>
  <si>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</si>
  <si>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</si>
  <si>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</si>
  <si>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</si>
  <si>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</si>
  <si>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</si>
  <si>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</si>
  <si>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</si>
  <si>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</si>
  <si>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</si>
  <si>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</si>
  <si>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</si>
  <si>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</si>
  <si>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</si>
  <si>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</si>
  <si>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</si>
  <si>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</si>
  <si>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</si>
  <si>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</si>
  <si>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</si>
  <si>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</si>
  <si>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Татыбаева А.Т.</t>
  </si>
  <si>
    <t xml:space="preserve">Главный бухгалтер </t>
  </si>
  <si>
    <t>Бексатова А.М.</t>
  </si>
  <si>
    <t>Исполнитель</t>
  </si>
  <si>
    <t>Телефон исполнителя</t>
  </si>
  <si>
    <t>266 70 77 (230)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</si>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</sst>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_([$€]* #,##0.00_);_([$€]* \(#,##0.00\);_([$€]* &quot;-&quot;??_);_(@_)"/>
    <numFmt numFmtId="167" formatCode="_(* #,##0.00_);_(* \(#,##0.00\);_(* &quot;-&quot;??_);_(@_)"/>
    <numFmt numFmtId="168" formatCode="_-* #,##0.00_K_Z_T_-;\-* #,##0.00_K_Z_T_-;_-* &quot;-&quot;??_K_Z_T_-;_-@_-"/>
    <numFmt numFmtId="169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8"/>
      <color rgb="FF000000"/>
      <name val="Arial Narrow"/>
      <family val="2"/>
      <charset val="204"/>
    </font>
    <font>
      <sz val="1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7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right" vertical="top"/>
    </xf>
    <xf numFmtId="0" fontId="11" fillId="0" borderId="0">
      <alignment horizontal="left" vertical="top"/>
    </xf>
    <xf numFmtId="166" fontId="12" fillId="0" borderId="0" applyFont="0" applyFill="0" applyBorder="0" applyAlignment="0" applyProtection="0"/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9" fillId="0" borderId="0">
      <alignment horizontal="left" vertical="top"/>
    </xf>
    <xf numFmtId="0" fontId="13" fillId="0" borderId="0">
      <alignment horizontal="left" vertical="top"/>
    </xf>
    <xf numFmtId="0" fontId="2" fillId="0" borderId="0">
      <alignment horizontal="center" vertical="top"/>
    </xf>
    <xf numFmtId="0" fontId="7" fillId="0" borderId="0">
      <alignment horizontal="center" vertical="top"/>
    </xf>
    <xf numFmtId="0" fontId="5" fillId="0" borderId="0">
      <alignment horizontal="center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23" applyNumberFormat="0" applyAlignment="0" applyProtection="0"/>
    <xf numFmtId="0" fontId="16" fillId="9" borderId="24" applyNumberFormat="0" applyAlignment="0" applyProtection="0"/>
    <xf numFmtId="0" fontId="17" fillId="9" borderId="23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29" applyNumberFormat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27" fillId="0" borderId="0"/>
    <xf numFmtId="0" fontId="12" fillId="0" borderId="0"/>
    <xf numFmtId="0" fontId="28" fillId="0" borderId="0"/>
    <xf numFmtId="0" fontId="26" fillId="0" borderId="0"/>
    <xf numFmtId="0" fontId="1" fillId="0" borderId="0"/>
    <xf numFmtId="0" fontId="12" fillId="0" borderId="0"/>
    <xf numFmtId="0" fontId="3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13" borderId="30" applyNumberFormat="0" applyFont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2" fillId="0" borderId="31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35" fillId="14" borderId="0" applyNumberFormat="0" applyBorder="0" applyAlignment="0" applyProtection="0"/>
  </cellStyleXfs>
  <cellXfs count="123">
    <xf numFmtId="0" fontId="0" fillId="0" borderId="0" xfId="0"/>
    <xf numFmtId="0" fontId="3" fillId="0" borderId="0" xfId="2" quotePrefix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6" fillId="0" borderId="1" xfId="3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0" xfId="4" quotePrefix="1" applyFont="1" applyAlignment="1">
      <alignment horizontal="center" vertical="top" wrapText="1"/>
    </xf>
    <xf numFmtId="0" fontId="6" fillId="0" borderId="0" xfId="4" quotePrefix="1" applyFont="1" applyAlignment="1">
      <alignment horizontal="left" vertical="top" wrapText="1"/>
    </xf>
    <xf numFmtId="0" fontId="3" fillId="0" borderId="4" xfId="5" quotePrefix="1" applyFont="1" applyBorder="1" applyAlignment="1">
      <alignment horizontal="center" vertical="top" wrapText="1"/>
    </xf>
    <xf numFmtId="0" fontId="3" fillId="0" borderId="2" xfId="5" quotePrefix="1" applyFont="1" applyBorder="1" applyAlignment="1">
      <alignment horizontal="center" vertical="top" wrapText="1"/>
    </xf>
    <xf numFmtId="0" fontId="3" fillId="0" borderId="5" xfId="5" quotePrefix="1" applyFont="1" applyBorder="1" applyAlignment="1">
      <alignment horizontal="center" vertical="top" wrapText="1"/>
    </xf>
    <xf numFmtId="0" fontId="8" fillId="0" borderId="4" xfId="5" quotePrefix="1" applyFont="1" applyBorder="1" applyAlignment="1">
      <alignment horizontal="center" vertical="top" wrapText="1"/>
    </xf>
    <xf numFmtId="0" fontId="8" fillId="0" borderId="2" xfId="5" quotePrefix="1" applyFont="1" applyBorder="1" applyAlignment="1">
      <alignment horizontal="center" vertical="top" wrapText="1"/>
    </xf>
    <xf numFmtId="0" fontId="8" fillId="0" borderId="5" xfId="5" quotePrefix="1" applyFont="1" applyBorder="1" applyAlignment="1">
      <alignment horizontal="center" vertical="top" wrapText="1"/>
    </xf>
    <xf numFmtId="0" fontId="10" fillId="0" borderId="4" xfId="6" quotePrefix="1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left" vertical="top" wrapText="1"/>
    </xf>
    <xf numFmtId="0" fontId="3" fillId="0" borderId="5" xfId="7" quotePrefix="1" applyFont="1" applyBorder="1" applyAlignment="1">
      <alignment horizontal="left" vertical="top" wrapText="1"/>
    </xf>
    <xf numFmtId="0" fontId="6" fillId="0" borderId="4" xfId="3" quotePrefix="1" applyFont="1" applyBorder="1" applyAlignment="1">
      <alignment horizontal="lef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3" fillId="0" borderId="4" xfId="1" quotePrefix="1" applyNumberFormat="1" applyFont="1" applyBorder="1" applyAlignment="1">
      <alignment horizontal="left" vertical="top" wrapText="1"/>
    </xf>
    <xf numFmtId="164" fontId="3" fillId="0" borderId="5" xfId="1" quotePrefix="1" applyNumberFormat="1" applyFont="1" applyBorder="1" applyAlignment="1">
      <alignment horizontal="left" vertical="top" wrapText="1"/>
    </xf>
    <xf numFmtId="164" fontId="6" fillId="0" borderId="5" xfId="1" applyNumberFormat="1" applyFont="1" applyBorder="1" applyAlignment="1">
      <alignment horizontal="right" vertical="top" wrapText="1"/>
    </xf>
    <xf numFmtId="0" fontId="6" fillId="0" borderId="4" xfId="8" applyFont="1" applyBorder="1" applyAlignment="1">
      <alignment horizontal="right" vertical="top" wrapText="1"/>
    </xf>
    <xf numFmtId="0" fontId="6" fillId="0" borderId="5" xfId="8" applyFont="1" applyBorder="1" applyAlignment="1">
      <alignment horizontal="right" vertical="top" wrapText="1"/>
    </xf>
    <xf numFmtId="165" fontId="6" fillId="0" borderId="4" xfId="8" applyNumberFormat="1" applyFont="1" applyBorder="1" applyAlignment="1">
      <alignment horizontal="right" vertical="top" wrapText="1"/>
    </xf>
    <xf numFmtId="3" fontId="6" fillId="0" borderId="4" xfId="8" applyNumberFormat="1" applyFont="1" applyBorder="1" applyAlignment="1">
      <alignment horizontal="right" vertical="top" wrapText="1"/>
    </xf>
    <xf numFmtId="38" fontId="6" fillId="0" borderId="4" xfId="8" applyNumberFormat="1" applyFont="1" applyBorder="1" applyAlignment="1">
      <alignment horizontal="right" vertical="top" wrapText="1"/>
    </xf>
    <xf numFmtId="0" fontId="6" fillId="0" borderId="6" xfId="3" quotePrefix="1" applyFont="1" applyBorder="1" applyAlignment="1">
      <alignment horizontal="left" vertical="top" wrapText="1"/>
    </xf>
    <xf numFmtId="0" fontId="8" fillId="0" borderId="7" xfId="5" quotePrefix="1" applyFont="1" applyBorder="1" applyAlignment="1">
      <alignment horizontal="center" vertical="top" wrapText="1"/>
    </xf>
    <xf numFmtId="0" fontId="3" fillId="0" borderId="8" xfId="7" quotePrefix="1" applyFont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0" fontId="6" fillId="0" borderId="8" xfId="3" quotePrefix="1" applyFont="1" applyBorder="1" applyAlignment="1">
      <alignment horizontal="left" vertical="top" wrapText="1"/>
    </xf>
    <xf numFmtId="0" fontId="8" fillId="0" borderId="10" xfId="5" quotePrefix="1" applyFont="1" applyBorder="1" applyAlignment="1">
      <alignment horizontal="center" vertical="top" wrapText="1"/>
    </xf>
    <xf numFmtId="0" fontId="6" fillId="0" borderId="8" xfId="8" applyFont="1" applyBorder="1" applyAlignment="1">
      <alignment horizontal="right" vertical="top" wrapText="1"/>
    </xf>
    <xf numFmtId="0" fontId="8" fillId="0" borderId="11" xfId="5" quotePrefix="1" applyFont="1" applyBorder="1" applyAlignment="1">
      <alignment horizontal="center" vertical="top" wrapText="1"/>
    </xf>
    <xf numFmtId="0" fontId="6" fillId="0" borderId="12" xfId="8" applyFont="1" applyBorder="1" applyAlignment="1">
      <alignment horizontal="right" vertical="top" wrapText="1"/>
    </xf>
    <xf numFmtId="3" fontId="6" fillId="0" borderId="8" xfId="8" applyNumberFormat="1" applyFont="1" applyBorder="1" applyAlignment="1">
      <alignment horizontal="right" vertical="top" wrapText="1"/>
    </xf>
    <xf numFmtId="0" fontId="3" fillId="0" borderId="12" xfId="7" quotePrefix="1" applyFont="1" applyBorder="1" applyAlignment="1">
      <alignment horizontal="left" vertical="top" wrapText="1"/>
    </xf>
    <xf numFmtId="164" fontId="6" fillId="0" borderId="8" xfId="1" applyNumberFormat="1" applyFont="1" applyBorder="1" applyAlignment="1">
      <alignment horizontal="right" vertical="top" wrapText="1"/>
    </xf>
    <xf numFmtId="0" fontId="10" fillId="0" borderId="8" xfId="6" quotePrefix="1" applyFont="1" applyBorder="1" applyAlignment="1">
      <alignment horizontal="left" vertical="top" wrapText="1"/>
    </xf>
    <xf numFmtId="0" fontId="6" fillId="0" borderId="13" xfId="8" applyFont="1" applyBorder="1" applyAlignment="1">
      <alignment horizontal="right" vertical="top" wrapText="1"/>
    </xf>
    <xf numFmtId="0" fontId="6" fillId="0" borderId="13" xfId="3" quotePrefix="1" applyFont="1" applyBorder="1" applyAlignment="1">
      <alignment horizontal="left" vertical="top" wrapText="1"/>
    </xf>
    <xf numFmtId="0" fontId="3" fillId="0" borderId="13" xfId="7" quotePrefix="1" applyFont="1" applyBorder="1" applyAlignment="1">
      <alignment horizontal="left" vertical="top" wrapText="1"/>
    </xf>
    <xf numFmtId="0" fontId="3" fillId="0" borderId="14" xfId="7" quotePrefix="1" applyFont="1" applyBorder="1" applyAlignment="1">
      <alignment horizontal="left" vertical="top" wrapText="1"/>
    </xf>
    <xf numFmtId="0" fontId="8" fillId="0" borderId="15" xfId="5" quotePrefix="1" applyFont="1" applyBorder="1" applyAlignment="1">
      <alignment horizontal="center" vertical="top" wrapText="1"/>
    </xf>
    <xf numFmtId="3" fontId="6" fillId="0" borderId="13" xfId="8" applyNumberFormat="1" applyFont="1" applyBorder="1" applyAlignment="1">
      <alignment horizontal="right" vertical="top" wrapText="1"/>
    </xf>
    <xf numFmtId="0" fontId="10" fillId="0" borderId="13" xfId="6" quotePrefix="1" applyFont="1" applyBorder="1" applyAlignment="1">
      <alignment horizontal="left" vertical="top" wrapText="1"/>
    </xf>
    <xf numFmtId="0" fontId="10" fillId="0" borderId="13" xfId="9" quotePrefix="1" applyFont="1" applyBorder="1" applyAlignment="1">
      <alignment horizontal="left" vertical="top" wrapText="1"/>
    </xf>
    <xf numFmtId="0" fontId="6" fillId="0" borderId="16" xfId="3" quotePrefix="1" applyFont="1" applyBorder="1" applyAlignment="1">
      <alignment horizontal="left" vertical="top" wrapText="1"/>
    </xf>
    <xf numFmtId="0" fontId="8" fillId="0" borderId="17" xfId="5" quotePrefix="1" applyFont="1" applyBorder="1" applyAlignment="1">
      <alignment horizontal="center" vertical="top" wrapText="1"/>
    </xf>
    <xf numFmtId="0" fontId="6" fillId="0" borderId="16" xfId="8" applyFont="1" applyBorder="1" applyAlignment="1">
      <alignment horizontal="right" vertical="top" wrapText="1"/>
    </xf>
    <xf numFmtId="0" fontId="6" fillId="0" borderId="18" xfId="8" applyFont="1" applyBorder="1" applyAlignment="1">
      <alignment horizontal="right" vertical="top" wrapText="1"/>
    </xf>
    <xf numFmtId="0" fontId="6" fillId="0" borderId="19" xfId="3" quotePrefix="1" applyFont="1" applyBorder="1" applyAlignment="1">
      <alignment horizontal="left" vertical="top" wrapText="1"/>
    </xf>
    <xf numFmtId="0" fontId="8" fillId="0" borderId="20" xfId="5" quotePrefix="1" applyFont="1" applyBorder="1" applyAlignment="1">
      <alignment horizontal="center" vertical="top" wrapText="1"/>
    </xf>
    <xf numFmtId="0" fontId="6" fillId="0" borderId="19" xfId="8" applyFont="1" applyBorder="1" applyAlignment="1">
      <alignment horizontal="right" vertical="top" wrapText="1"/>
    </xf>
    <xf numFmtId="0" fontId="8" fillId="0" borderId="19" xfId="5" quotePrefix="1" applyFont="1" applyBorder="1" applyAlignment="1">
      <alignment horizontal="center" vertical="top" wrapText="1"/>
    </xf>
    <xf numFmtId="0" fontId="3" fillId="0" borderId="19" xfId="7" quotePrefix="1" applyFont="1" applyBorder="1" applyAlignment="1">
      <alignment horizontal="left" vertical="top" wrapText="1"/>
    </xf>
    <xf numFmtId="0" fontId="10" fillId="0" borderId="19" xfId="6" quotePrefix="1" applyFont="1" applyBorder="1" applyAlignment="1">
      <alignment horizontal="left" vertical="top" wrapText="1"/>
    </xf>
    <xf numFmtId="0" fontId="6" fillId="0" borderId="21" xfId="3" quotePrefix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0" xfId="4" quotePrefix="1" applyFont="1" applyAlignment="1">
      <alignment horizontal="left" vertical="top" wrapText="1"/>
    </xf>
    <xf numFmtId="14" fontId="6" fillId="0" borderId="0" xfId="4" quotePrefix="1" applyNumberFormat="1" applyFont="1" applyAlignment="1">
      <alignment horizontal="left" vertical="top" wrapText="1"/>
    </xf>
    <xf numFmtId="0" fontId="3" fillId="0" borderId="0" xfId="23" quotePrefix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12" quotePrefix="1" applyFont="1" applyBorder="1" applyAlignment="1">
      <alignment horizontal="center" vertical="top" wrapText="1"/>
    </xf>
    <xf numFmtId="0" fontId="6" fillId="0" borderId="0" xfId="4" quotePrefix="1" applyFont="1" applyAlignment="1">
      <alignment horizontal="right" vertical="top" wrapText="1"/>
    </xf>
    <xf numFmtId="0" fontId="6" fillId="0" borderId="4" xfId="13" quotePrefix="1" applyFont="1" applyBorder="1" applyAlignment="1">
      <alignment horizontal="center" vertical="top" wrapText="1"/>
    </xf>
    <xf numFmtId="0" fontId="6" fillId="0" borderId="2" xfId="13" quotePrefix="1" applyFont="1" applyBorder="1" applyAlignment="1">
      <alignment horizontal="center" vertical="top" wrapText="1"/>
    </xf>
    <xf numFmtId="0" fontId="6" fillId="0" borderId="5" xfId="13" quotePrefix="1" applyFont="1" applyBorder="1" applyAlignment="1">
      <alignment horizontal="center" vertical="top" wrapText="1"/>
    </xf>
    <xf numFmtId="0" fontId="10" fillId="0" borderId="4" xfId="15" quotePrefix="1" applyFont="1" applyBorder="1" applyAlignment="1">
      <alignment horizontal="left" vertical="top" wrapText="1"/>
    </xf>
    <xf numFmtId="0" fontId="8" fillId="0" borderId="2" xfId="18" quotePrefix="1" applyFont="1" applyBorder="1" applyAlignment="1">
      <alignment horizontal="center" vertical="top" wrapText="1"/>
    </xf>
    <xf numFmtId="0" fontId="6" fillId="0" borderId="4" xfId="11" applyFont="1" applyBorder="1" applyAlignment="1">
      <alignment horizontal="right" vertical="top" wrapText="1"/>
    </xf>
    <xf numFmtId="0" fontId="36" fillId="0" borderId="4" xfId="16" quotePrefix="1" applyFont="1" applyBorder="1" applyAlignment="1">
      <alignment horizontal="left" vertical="top" wrapText="1"/>
    </xf>
    <xf numFmtId="0" fontId="3" fillId="0" borderId="4" xfId="20" quotePrefix="1" applyFont="1" applyBorder="1" applyAlignment="1">
      <alignment horizontal="left" vertical="top" wrapText="1"/>
    </xf>
    <xf numFmtId="0" fontId="3" fillId="0" borderId="2" xfId="20" quotePrefix="1" applyFont="1" applyBorder="1" applyAlignment="1">
      <alignment horizontal="left" vertical="top" wrapText="1"/>
    </xf>
    <xf numFmtId="0" fontId="3" fillId="0" borderId="5" xfId="20" quotePrefix="1" applyFont="1" applyBorder="1" applyAlignment="1">
      <alignment horizontal="left" vertical="top" wrapText="1"/>
    </xf>
    <xf numFmtId="0" fontId="6" fillId="0" borderId="4" xfId="12" quotePrefix="1" applyFont="1" applyBorder="1" applyAlignment="1">
      <alignment horizontal="left" vertical="top" wrapText="1"/>
    </xf>
    <xf numFmtId="0" fontId="6" fillId="0" borderId="2" xfId="11" applyFont="1" applyBorder="1" applyAlignment="1">
      <alignment horizontal="right" vertical="top" wrapText="1"/>
    </xf>
    <xf numFmtId="0" fontId="6" fillId="0" borderId="5" xfId="11" applyFont="1" applyBorder="1" applyAlignment="1">
      <alignment horizontal="right" vertical="top" wrapText="1"/>
    </xf>
    <xf numFmtId="3" fontId="6" fillId="0" borderId="4" xfId="11" applyNumberFormat="1" applyFont="1" applyBorder="1" applyAlignment="1">
      <alignment horizontal="right" vertical="top" wrapText="1"/>
    </xf>
    <xf numFmtId="0" fontId="6" fillId="0" borderId="6" xfId="12" quotePrefix="1" applyFont="1" applyBorder="1" applyAlignment="1">
      <alignment horizontal="left" vertical="top" wrapText="1"/>
    </xf>
    <xf numFmtId="0" fontId="8" fillId="0" borderId="7" xfId="18" quotePrefix="1" applyFont="1" applyBorder="1" applyAlignment="1">
      <alignment horizontal="center" vertical="top" wrapText="1"/>
    </xf>
    <xf numFmtId="3" fontId="6" fillId="0" borderId="6" xfId="11" applyNumberFormat="1" applyFont="1" applyBorder="1" applyAlignment="1">
      <alignment horizontal="right" vertical="top" wrapText="1"/>
    </xf>
    <xf numFmtId="3" fontId="6" fillId="0" borderId="7" xfId="11" applyNumberFormat="1" applyFont="1" applyBorder="1" applyAlignment="1">
      <alignment horizontal="right" vertical="top" wrapText="1"/>
    </xf>
    <xf numFmtId="0" fontId="6" fillId="0" borderId="6" xfId="11" applyFont="1" applyBorder="1" applyAlignment="1">
      <alignment horizontal="right" vertical="top" wrapText="1"/>
    </xf>
    <xf numFmtId="0" fontId="6" fillId="0" borderId="8" xfId="12" quotePrefix="1" applyFont="1" applyBorder="1" applyAlignment="1">
      <alignment horizontal="left" vertical="top" wrapText="1"/>
    </xf>
    <xf numFmtId="0" fontId="6" fillId="0" borderId="8" xfId="11" applyFont="1" applyBorder="1" applyAlignment="1">
      <alignment horizontal="right" vertical="top" wrapText="1"/>
    </xf>
    <xf numFmtId="0" fontId="36" fillId="0" borderId="8" xfId="16" quotePrefix="1" applyFont="1" applyBorder="1" applyAlignment="1">
      <alignment horizontal="left" vertical="top" wrapText="1"/>
    </xf>
    <xf numFmtId="0" fontId="3" fillId="0" borderId="8" xfId="20" quotePrefix="1" applyFont="1" applyBorder="1" applyAlignment="1">
      <alignment horizontal="left" vertical="top" wrapText="1"/>
    </xf>
    <xf numFmtId="0" fontId="3" fillId="0" borderId="7" xfId="20" quotePrefix="1" applyFont="1" applyBorder="1" applyAlignment="1">
      <alignment horizontal="left" vertical="top" wrapText="1"/>
    </xf>
    <xf numFmtId="0" fontId="3" fillId="0" borderId="32" xfId="20" quotePrefix="1" applyFont="1" applyBorder="1" applyAlignment="1">
      <alignment horizontal="left" vertical="top" wrapText="1"/>
    </xf>
    <xf numFmtId="0" fontId="6" fillId="0" borderId="7" xfId="11" applyFont="1" applyBorder="1" applyAlignment="1">
      <alignment horizontal="right" vertical="top" wrapText="1"/>
    </xf>
    <xf numFmtId="0" fontId="6" fillId="0" borderId="32" xfId="11" applyFont="1" applyBorder="1" applyAlignment="1">
      <alignment horizontal="right" vertical="top" wrapText="1"/>
    </xf>
    <xf numFmtId="0" fontId="6" fillId="0" borderId="9" xfId="11" applyFont="1" applyBorder="1" applyAlignment="1">
      <alignment horizontal="right" vertical="top" wrapText="1"/>
    </xf>
    <xf numFmtId="0" fontId="8" fillId="0" borderId="10" xfId="18" quotePrefix="1" applyFont="1" applyBorder="1" applyAlignment="1">
      <alignment horizontal="center" vertical="top" wrapText="1"/>
    </xf>
    <xf numFmtId="3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8" fillId="0" borderId="11" xfId="18" quotePrefix="1" applyFont="1" applyBorder="1" applyAlignment="1">
      <alignment horizontal="center" vertical="top" wrapText="1"/>
    </xf>
    <xf numFmtId="0" fontId="3" fillId="0" borderId="11" xfId="20" quotePrefix="1" applyFont="1" applyBorder="1" applyAlignment="1">
      <alignment horizontal="left" vertical="top" wrapText="1"/>
    </xf>
    <xf numFmtId="0" fontId="3" fillId="0" borderId="12" xfId="20" quotePrefix="1" applyFont="1" applyBorder="1" applyAlignment="1">
      <alignment horizontal="left" vertical="top" wrapText="1"/>
    </xf>
    <xf numFmtId="0" fontId="6" fillId="0" borderId="11" xfId="11" applyFont="1" applyBorder="1" applyAlignment="1">
      <alignment horizontal="right" vertical="top" wrapText="1"/>
    </xf>
    <xf numFmtId="0" fontId="6" fillId="0" borderId="12" xfId="11" applyFont="1" applyBorder="1" applyAlignment="1">
      <alignment horizontal="right" vertical="top" wrapText="1"/>
    </xf>
    <xf numFmtId="3" fontId="6" fillId="0" borderId="8" xfId="11" applyNumberFormat="1" applyFont="1" applyBorder="1" applyAlignment="1">
      <alignment horizontal="right" vertical="top" wrapText="1"/>
    </xf>
    <xf numFmtId="3" fontId="6" fillId="0" borderId="11" xfId="11" applyNumberFormat="1" applyFont="1" applyBorder="1" applyAlignment="1">
      <alignment horizontal="right" vertical="top" wrapText="1"/>
    </xf>
    <xf numFmtId="3" fontId="37" fillId="15" borderId="33" xfId="0" applyNumberFormat="1" applyFont="1" applyFill="1" applyBorder="1" applyAlignment="1">
      <alignment horizontal="right"/>
    </xf>
    <xf numFmtId="0" fontId="8" fillId="0" borderId="15" xfId="18" quotePrefix="1" applyFont="1" applyBorder="1" applyAlignment="1">
      <alignment horizontal="center" vertical="top" wrapText="1"/>
    </xf>
    <xf numFmtId="3" fontId="38" fillId="15" borderId="33" xfId="0" applyNumberFormat="1" applyFont="1" applyFill="1" applyBorder="1" applyAlignment="1">
      <alignment horizontal="right"/>
    </xf>
    <xf numFmtId="0" fontId="6" fillId="0" borderId="15" xfId="11" applyFont="1" applyBorder="1" applyAlignment="1">
      <alignment horizontal="right" vertical="top" wrapText="1"/>
    </xf>
    <xf numFmtId="0" fontId="6" fillId="0" borderId="14" xfId="11" applyFont="1" applyBorder="1" applyAlignment="1">
      <alignment horizontal="right" vertical="top" wrapText="1"/>
    </xf>
    <xf numFmtId="0" fontId="6" fillId="0" borderId="13" xfId="12" quotePrefix="1" applyFont="1" applyBorder="1" applyAlignment="1">
      <alignment horizontal="left" vertical="top" wrapText="1"/>
    </xf>
    <xf numFmtId="0" fontId="6" fillId="0" borderId="13" xfId="11" applyFont="1" applyBorder="1" applyAlignment="1">
      <alignment horizontal="right" vertical="top" wrapText="1"/>
    </xf>
    <xf numFmtId="0" fontId="36" fillId="0" borderId="13" xfId="16" quotePrefix="1" applyFont="1" applyBorder="1" applyAlignment="1">
      <alignment horizontal="left" vertical="top" wrapText="1"/>
    </xf>
    <xf numFmtId="0" fontId="3" fillId="0" borderId="13" xfId="20" quotePrefix="1" applyFont="1" applyBorder="1" applyAlignment="1">
      <alignment horizontal="left" vertical="top" wrapText="1"/>
    </xf>
    <xf numFmtId="3" fontId="6" fillId="0" borderId="13" xfId="11" applyNumberFormat="1" applyFont="1" applyBorder="1" applyAlignment="1">
      <alignment horizontal="right" vertical="top" wrapText="1"/>
    </xf>
    <xf numFmtId="3" fontId="6" fillId="0" borderId="15" xfId="11" applyNumberFormat="1" applyFont="1" applyBorder="1" applyAlignment="1">
      <alignment horizontal="right" vertical="top" wrapText="1"/>
    </xf>
    <xf numFmtId="0" fontId="6" fillId="0" borderId="34" xfId="11" applyFont="1" applyBorder="1" applyAlignment="1">
      <alignment horizontal="right" vertical="top" wrapText="1"/>
    </xf>
    <xf numFmtId="0" fontId="6" fillId="0" borderId="35" xfId="12" quotePrefix="1" applyFont="1" applyBorder="1" applyAlignment="1">
      <alignment horizontal="left" vertical="top" wrapText="1"/>
    </xf>
    <xf numFmtId="0" fontId="8" fillId="0" borderId="34" xfId="18" quotePrefix="1" applyFont="1" applyBorder="1" applyAlignment="1">
      <alignment horizontal="center" vertical="top" wrapText="1"/>
    </xf>
    <xf numFmtId="0" fontId="6" fillId="0" borderId="35" xfId="11" applyFont="1" applyBorder="1" applyAlignment="1">
      <alignment horizontal="right" vertical="top" wrapText="1"/>
    </xf>
    <xf numFmtId="0" fontId="3" fillId="0" borderId="34" xfId="20" quotePrefix="1" applyFont="1" applyBorder="1" applyAlignment="1">
      <alignment horizontal="left" vertical="top" wrapText="1"/>
    </xf>
    <xf numFmtId="0" fontId="6" fillId="0" borderId="11" xfId="12" quotePrefix="1" applyFont="1" applyBorder="1" applyAlignment="1">
      <alignment horizontal="left" vertical="top" wrapText="1"/>
    </xf>
  </cellXfs>
  <cellStyles count="73">
    <cellStyle name="Euro" xfId="10"/>
    <cellStyle name="S0" xfId="3"/>
    <cellStyle name="S0 2" xfId="11"/>
    <cellStyle name="S1" xfId="4"/>
    <cellStyle name="S2" xfId="8"/>
    <cellStyle name="S2 2" xfId="12"/>
    <cellStyle name="S3" xfId="2"/>
    <cellStyle name="S3 2" xfId="13"/>
    <cellStyle name="S3 3" xfId="14"/>
    <cellStyle name="S4" xfId="5"/>
    <cellStyle name="S4 2" xfId="15"/>
    <cellStyle name="S5" xfId="6"/>
    <cellStyle name="S5 2" xfId="16"/>
    <cellStyle name="S5 3" xfId="17"/>
    <cellStyle name="S6" xfId="7"/>
    <cellStyle name="S6 2" xfId="18"/>
    <cellStyle name="S6 3" xfId="19"/>
    <cellStyle name="S7" xfId="9"/>
    <cellStyle name="S7 2" xfId="20"/>
    <cellStyle name="S7 3" xfId="21"/>
    <cellStyle name="S8" xfId="22"/>
    <cellStyle name="S8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2 3" xfId="44"/>
    <cellStyle name="Обычный 2 4" xfId="45"/>
    <cellStyle name="Обычный 2 5" xfId="46"/>
    <cellStyle name="Обычный 2 6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Плохой 2" xfId="53"/>
    <cellStyle name="Пояснение 2" xfId="54"/>
    <cellStyle name="Примечание 2" xfId="55"/>
    <cellStyle name="Процентный 2" xfId="56"/>
    <cellStyle name="Процентный 3" xfId="57"/>
    <cellStyle name="Связанная ячейка 2" xfId="58"/>
    <cellStyle name="Стиль 1" xfId="59"/>
    <cellStyle name="Текст предупреждения 2" xfId="60"/>
    <cellStyle name="Финансовый" xfId="1" builtinId="3"/>
    <cellStyle name="Финансовый 2" xfId="61"/>
    <cellStyle name="Финансовый 2 2" xfId="62"/>
    <cellStyle name="Финансовый 3" xfId="63"/>
    <cellStyle name="Финансовый 3 2" xfId="64"/>
    <cellStyle name="Финансовый 4" xfId="65"/>
    <cellStyle name="Финансовый 5" xfId="66"/>
    <cellStyle name="Финансовый 6" xfId="67"/>
    <cellStyle name="Финансовый 7" xfId="68"/>
    <cellStyle name="Финансовый 8" xfId="69"/>
    <cellStyle name="Финансовый 8 2" xfId="70"/>
    <cellStyle name="Финансовый 9" xfId="71"/>
    <cellStyle name="Хороший 2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nur.bexatova/Documents/&#1048;&#1060;&#1044;/&#1053;&#1041;&#1056;&#1050;/&#1040;&#1060;&#1053;_2019/12/&#1045;&#1078;&#1077;&#1084;&#1077;&#1089;&#1103;&#1095;&#1085;&#1099;&#1081;%20%20&#1086;&#1090;&#1095;&#1077;&#1090;%20&#1085;&#1072;%2001.01.2020&#1075;%20%20%20&#1040;&#1054;%20&#1048;&#1060;&#1044;%20Res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0 41(с 01.01.2020г.)"/>
      <sheetName val="ф11 41(с 01.01.2020г.)"/>
      <sheetName val="ф11 41(с 01.01.2020г.)_"/>
      <sheetName val="Пр2 Пост 162"/>
      <sheetName val="Пр3 Пост 162"/>
      <sheetName val="Пр4 Пост 162"/>
      <sheetName val="Пр5 Пост 162"/>
      <sheetName val="Пр 6 пост 162"/>
      <sheetName val="К1 80 (с 28.09.2019г.)"/>
      <sheetName val="5600"/>
      <sheetName val="цб КФБ"/>
      <sheetName val="OSV"/>
      <sheetName val="цб"/>
      <sheetName val="1210_1270"/>
      <sheetName val="ОС К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6"/>
  <sheetViews>
    <sheetView tabSelected="1" topLeftCell="A115" workbookViewId="0">
      <selection activeCell="E120" sqref="E120:E122"/>
    </sheetView>
  </sheetViews>
  <sheetFormatPr defaultRowHeight="12.75" x14ac:dyDescent="0.2"/>
  <cols>
    <col min="1" max="1" width="9.140625" style="3"/>
    <col min="2" max="2" width="62.7109375" style="3" customWidth="1"/>
    <col min="3" max="3" width="9.140625" style="3"/>
    <col min="4" max="5" width="17.7109375" style="3" customWidth="1"/>
    <col min="6" max="16384" width="9.140625" style="3"/>
  </cols>
  <sheetData>
    <row r="1" spans="2:5" x14ac:dyDescent="0.2">
      <c r="B1" s="1" t="s">
        <v>0</v>
      </c>
      <c r="C1" s="2"/>
      <c r="D1" s="2"/>
      <c r="E1" s="2"/>
    </row>
    <row r="3" spans="2:5" x14ac:dyDescent="0.2">
      <c r="B3" s="4" t="s">
        <v>1</v>
      </c>
      <c r="C3" s="5"/>
      <c r="D3" s="5"/>
      <c r="E3" s="6"/>
    </row>
    <row r="5" spans="2:5" x14ac:dyDescent="0.2">
      <c r="B5" s="7" t="s">
        <v>2</v>
      </c>
      <c r="C5" s="7"/>
      <c r="D5" s="7"/>
      <c r="E5" s="7"/>
    </row>
    <row r="7" spans="2:5" x14ac:dyDescent="0.2">
      <c r="E7" s="8" t="s">
        <v>3</v>
      </c>
    </row>
    <row r="8" spans="2:5" ht="25.5" x14ac:dyDescent="0.2">
      <c r="B8" s="9" t="s">
        <v>4</v>
      </c>
      <c r="C8" s="10" t="s">
        <v>5</v>
      </c>
      <c r="D8" s="9" t="s">
        <v>6</v>
      </c>
      <c r="E8" s="11" t="s">
        <v>7</v>
      </c>
    </row>
    <row r="9" spans="2:5" x14ac:dyDescent="0.2">
      <c r="B9" s="12" t="s">
        <v>8</v>
      </c>
      <c r="C9" s="13" t="s">
        <v>9</v>
      </c>
      <c r="D9" s="12" t="s">
        <v>10</v>
      </c>
      <c r="E9" s="14" t="s">
        <v>11</v>
      </c>
    </row>
    <row r="10" spans="2:5" ht="13.5" x14ac:dyDescent="0.2">
      <c r="B10" s="15" t="s">
        <v>12</v>
      </c>
      <c r="C10" s="13" t="s">
        <v>13</v>
      </c>
      <c r="D10" s="16" t="s">
        <v>13</v>
      </c>
      <c r="E10" s="17" t="s">
        <v>13</v>
      </c>
    </row>
    <row r="11" spans="2:5" x14ac:dyDescent="0.2">
      <c r="B11" s="18" t="s">
        <v>14</v>
      </c>
      <c r="C11" s="13" t="s">
        <v>15</v>
      </c>
      <c r="D11" s="19">
        <f>SUM(D13:D14)</f>
        <v>9746</v>
      </c>
      <c r="E11" s="19">
        <f>SUM(E13:E14)</f>
        <v>81155</v>
      </c>
    </row>
    <row r="12" spans="2:5" x14ac:dyDescent="0.2">
      <c r="B12" s="18" t="s">
        <v>16</v>
      </c>
      <c r="C12" s="13" t="s">
        <v>13</v>
      </c>
      <c r="D12" s="20" t="s">
        <v>13</v>
      </c>
      <c r="E12" s="21" t="s">
        <v>13</v>
      </c>
    </row>
    <row r="13" spans="2:5" x14ac:dyDescent="0.2">
      <c r="B13" s="18" t="s">
        <v>17</v>
      </c>
      <c r="C13" s="13" t="s">
        <v>18</v>
      </c>
      <c r="D13" s="19">
        <v>161</v>
      </c>
      <c r="E13" s="22">
        <v>183</v>
      </c>
    </row>
    <row r="14" spans="2:5" ht="25.5" x14ac:dyDescent="0.2">
      <c r="B14" s="18" t="s">
        <v>19</v>
      </c>
      <c r="C14" s="13" t="s">
        <v>20</v>
      </c>
      <c r="D14" s="19">
        <v>9585</v>
      </c>
      <c r="E14" s="22">
        <v>80972</v>
      </c>
    </row>
    <row r="15" spans="2:5" x14ac:dyDescent="0.2">
      <c r="B15" s="18" t="s">
        <v>21</v>
      </c>
      <c r="C15" s="13" t="s">
        <v>9</v>
      </c>
      <c r="D15" s="23">
        <v>0</v>
      </c>
      <c r="E15" s="24">
        <v>0</v>
      </c>
    </row>
    <row r="16" spans="2:5" x14ac:dyDescent="0.2">
      <c r="B16" s="18" t="s">
        <v>22</v>
      </c>
      <c r="C16" s="13" t="s">
        <v>10</v>
      </c>
      <c r="D16" s="23">
        <v>0</v>
      </c>
      <c r="E16" s="24">
        <v>0</v>
      </c>
    </row>
    <row r="17" spans="2:5" x14ac:dyDescent="0.2">
      <c r="B17" s="18" t="s">
        <v>16</v>
      </c>
      <c r="C17" s="13" t="s">
        <v>13</v>
      </c>
      <c r="D17" s="16" t="s">
        <v>13</v>
      </c>
      <c r="E17" s="17" t="s">
        <v>13</v>
      </c>
    </row>
    <row r="18" spans="2:5" x14ac:dyDescent="0.2">
      <c r="B18" s="18" t="s">
        <v>23</v>
      </c>
      <c r="C18" s="13" t="s">
        <v>24</v>
      </c>
      <c r="D18" s="23">
        <v>0</v>
      </c>
      <c r="E18" s="24">
        <v>0</v>
      </c>
    </row>
    <row r="19" spans="2:5" x14ac:dyDescent="0.2">
      <c r="B19" s="18" t="s">
        <v>25</v>
      </c>
      <c r="C19" s="13" t="s">
        <v>11</v>
      </c>
      <c r="D19" s="23">
        <v>0</v>
      </c>
      <c r="E19" s="24">
        <v>0</v>
      </c>
    </row>
    <row r="20" spans="2:5" x14ac:dyDescent="0.2">
      <c r="B20" s="18" t="s">
        <v>16</v>
      </c>
      <c r="C20" s="13" t="s">
        <v>13</v>
      </c>
      <c r="D20" s="16" t="s">
        <v>13</v>
      </c>
      <c r="E20" s="17" t="s">
        <v>13</v>
      </c>
    </row>
    <row r="21" spans="2:5" x14ac:dyDescent="0.2">
      <c r="B21" s="18" t="s">
        <v>23</v>
      </c>
      <c r="C21" s="13" t="s">
        <v>26</v>
      </c>
      <c r="D21" s="23">
        <v>0</v>
      </c>
      <c r="E21" s="24">
        <v>0</v>
      </c>
    </row>
    <row r="22" spans="2:5" ht="25.5" x14ac:dyDescent="0.2">
      <c r="B22" s="18" t="s">
        <v>27</v>
      </c>
      <c r="C22" s="13" t="s">
        <v>28</v>
      </c>
      <c r="D22" s="25">
        <v>466774</v>
      </c>
      <c r="E22" s="22">
        <f>392879</f>
        <v>392879</v>
      </c>
    </row>
    <row r="23" spans="2:5" x14ac:dyDescent="0.2">
      <c r="B23" s="18" t="s">
        <v>16</v>
      </c>
      <c r="C23" s="13" t="s">
        <v>13</v>
      </c>
      <c r="D23" s="16" t="s">
        <v>13</v>
      </c>
      <c r="E23" s="17" t="s">
        <v>13</v>
      </c>
    </row>
    <row r="24" spans="2:5" x14ac:dyDescent="0.2">
      <c r="B24" s="18" t="s">
        <v>23</v>
      </c>
      <c r="C24" s="13" t="s">
        <v>29</v>
      </c>
      <c r="D24" s="19">
        <v>1292</v>
      </c>
      <c r="E24" s="22">
        <f>3334</f>
        <v>3334</v>
      </c>
    </row>
    <row r="25" spans="2:5" ht="25.5" x14ac:dyDescent="0.2">
      <c r="B25" s="18" t="s">
        <v>30</v>
      </c>
      <c r="C25" s="13" t="s">
        <v>31</v>
      </c>
      <c r="D25" s="23">
        <v>0</v>
      </c>
      <c r="E25" s="24">
        <v>0</v>
      </c>
    </row>
    <row r="26" spans="2:5" x14ac:dyDescent="0.2">
      <c r="B26" s="18" t="s">
        <v>16</v>
      </c>
      <c r="C26" s="13" t="s">
        <v>13</v>
      </c>
      <c r="D26" s="16" t="s">
        <v>13</v>
      </c>
      <c r="E26" s="17" t="s">
        <v>13</v>
      </c>
    </row>
    <row r="27" spans="2:5" x14ac:dyDescent="0.2">
      <c r="B27" s="18" t="s">
        <v>32</v>
      </c>
      <c r="C27" s="13" t="s">
        <v>33</v>
      </c>
      <c r="D27" s="23">
        <v>0</v>
      </c>
      <c r="E27" s="24">
        <v>0</v>
      </c>
    </row>
    <row r="28" spans="2:5" ht="25.5" x14ac:dyDescent="0.2">
      <c r="B28" s="18" t="s">
        <v>34</v>
      </c>
      <c r="C28" s="13" t="s">
        <v>35</v>
      </c>
      <c r="D28" s="23">
        <v>0</v>
      </c>
      <c r="E28" s="24">
        <v>0</v>
      </c>
    </row>
    <row r="29" spans="2:5" x14ac:dyDescent="0.2">
      <c r="B29" s="18" t="s">
        <v>16</v>
      </c>
      <c r="C29" s="13" t="s">
        <v>13</v>
      </c>
      <c r="D29" s="16" t="s">
        <v>13</v>
      </c>
      <c r="E29" s="17" t="s">
        <v>13</v>
      </c>
    </row>
    <row r="30" spans="2:5" x14ac:dyDescent="0.2">
      <c r="B30" s="18" t="s">
        <v>36</v>
      </c>
      <c r="C30" s="13" t="s">
        <v>37</v>
      </c>
      <c r="D30" s="23">
        <v>0</v>
      </c>
      <c r="E30" s="24">
        <v>0</v>
      </c>
    </row>
    <row r="31" spans="2:5" x14ac:dyDescent="0.2">
      <c r="B31" s="18" t="s">
        <v>38</v>
      </c>
      <c r="C31" s="13" t="s">
        <v>39</v>
      </c>
      <c r="D31" s="23">
        <v>0</v>
      </c>
      <c r="E31" s="24">
        <v>0</v>
      </c>
    </row>
    <row r="32" spans="2:5" x14ac:dyDescent="0.2">
      <c r="B32" s="18" t="s">
        <v>40</v>
      </c>
      <c r="C32" s="13" t="s">
        <v>41</v>
      </c>
      <c r="D32" s="23">
        <v>0</v>
      </c>
      <c r="E32" s="24">
        <v>0</v>
      </c>
    </row>
    <row r="33" spans="2:5" x14ac:dyDescent="0.2">
      <c r="B33" s="18" t="s">
        <v>42</v>
      </c>
      <c r="C33" s="13" t="s">
        <v>43</v>
      </c>
      <c r="D33" s="26">
        <v>916</v>
      </c>
      <c r="E33" s="24">
        <v>915</v>
      </c>
    </row>
    <row r="34" spans="2:5" ht="25.5" x14ac:dyDescent="0.2">
      <c r="B34" s="18" t="s">
        <v>44</v>
      </c>
      <c r="C34" s="13" t="s">
        <v>45</v>
      </c>
      <c r="D34" s="23">
        <v>0</v>
      </c>
      <c r="E34" s="24">
        <v>0</v>
      </c>
    </row>
    <row r="35" spans="2:5" x14ac:dyDescent="0.2">
      <c r="B35" s="18" t="s">
        <v>46</v>
      </c>
      <c r="C35" s="13" t="s">
        <v>47</v>
      </c>
      <c r="D35" s="27">
        <v>1242</v>
      </c>
      <c r="E35" s="22">
        <v>1550</v>
      </c>
    </row>
    <row r="36" spans="2:5" ht="25.5" x14ac:dyDescent="0.2">
      <c r="B36" s="18" t="s">
        <v>48</v>
      </c>
      <c r="C36" s="13" t="s">
        <v>49</v>
      </c>
      <c r="D36" s="27">
        <v>946</v>
      </c>
      <c r="E36" s="22">
        <v>1391</v>
      </c>
    </row>
    <row r="37" spans="2:5" x14ac:dyDescent="0.2">
      <c r="B37" s="18" t="s">
        <v>50</v>
      </c>
      <c r="C37" s="13" t="s">
        <v>51</v>
      </c>
      <c r="D37" s="26">
        <v>5382</v>
      </c>
      <c r="E37" s="22">
        <f>91858</f>
        <v>91858</v>
      </c>
    </row>
    <row r="38" spans="2:5" x14ac:dyDescent="0.2">
      <c r="B38" s="18" t="s">
        <v>52</v>
      </c>
      <c r="C38" s="13" t="s">
        <v>53</v>
      </c>
      <c r="D38" s="26">
        <f>SUM(D40,D43:D50)</f>
        <v>1565</v>
      </c>
      <c r="E38" s="22">
        <f>SUM(E40,E43:E50)</f>
        <v>5124</v>
      </c>
    </row>
    <row r="39" spans="2:5" x14ac:dyDescent="0.2">
      <c r="B39" s="28" t="s">
        <v>16</v>
      </c>
      <c r="C39" s="29" t="s">
        <v>13</v>
      </c>
      <c r="D39" s="30" t="s">
        <v>13</v>
      </c>
      <c r="E39" s="31" t="s">
        <v>13</v>
      </c>
    </row>
    <row r="40" spans="2:5" x14ac:dyDescent="0.2">
      <c r="B40" s="32" t="s">
        <v>54</v>
      </c>
      <c r="C40" s="33" t="s">
        <v>55</v>
      </c>
      <c r="D40" s="34">
        <f>SUM(D41:D42)</f>
        <v>0</v>
      </c>
      <c r="E40" s="34">
        <f>SUM(E41:E42)</f>
        <v>0</v>
      </c>
    </row>
    <row r="41" spans="2:5" x14ac:dyDescent="0.2">
      <c r="B41" s="32" t="s">
        <v>56</v>
      </c>
      <c r="C41" s="35" t="s">
        <v>57</v>
      </c>
      <c r="D41" s="34">
        <v>0</v>
      </c>
      <c r="E41" s="36">
        <v>0</v>
      </c>
    </row>
    <row r="42" spans="2:5" x14ac:dyDescent="0.2">
      <c r="B42" s="32" t="s">
        <v>58</v>
      </c>
      <c r="C42" s="35" t="s">
        <v>59</v>
      </c>
      <c r="D42" s="34">
        <v>0</v>
      </c>
      <c r="E42" s="36">
        <v>0</v>
      </c>
    </row>
    <row r="43" spans="2:5" x14ac:dyDescent="0.2">
      <c r="B43" s="32" t="s">
        <v>60</v>
      </c>
      <c r="C43" s="35" t="s">
        <v>61</v>
      </c>
      <c r="D43" s="34">
        <v>0</v>
      </c>
      <c r="E43" s="36">
        <v>0</v>
      </c>
    </row>
    <row r="44" spans="2:5" x14ac:dyDescent="0.2">
      <c r="B44" s="32" t="s">
        <v>62</v>
      </c>
      <c r="C44" s="35" t="s">
        <v>63</v>
      </c>
      <c r="D44" s="34">
        <v>0</v>
      </c>
      <c r="E44" s="36">
        <v>0</v>
      </c>
    </row>
    <row r="45" spans="2:5" x14ac:dyDescent="0.2">
      <c r="B45" s="32" t="s">
        <v>64</v>
      </c>
      <c r="C45" s="35" t="s">
        <v>65</v>
      </c>
      <c r="D45" s="37">
        <v>685</v>
      </c>
      <c r="E45" s="22">
        <f>4204</f>
        <v>4204</v>
      </c>
    </row>
    <row r="46" spans="2:5" x14ac:dyDescent="0.2">
      <c r="B46" s="32" t="s">
        <v>66</v>
      </c>
      <c r="C46" s="35" t="s">
        <v>67</v>
      </c>
      <c r="D46" s="37">
        <v>675</v>
      </c>
      <c r="E46" s="22">
        <f>675</f>
        <v>675</v>
      </c>
    </row>
    <row r="47" spans="2:5" x14ac:dyDescent="0.2">
      <c r="B47" s="32" t="s">
        <v>68</v>
      </c>
      <c r="C47" s="35" t="s">
        <v>69</v>
      </c>
      <c r="D47" s="37">
        <v>205</v>
      </c>
      <c r="E47" s="22">
        <f>245</f>
        <v>245</v>
      </c>
    </row>
    <row r="48" spans="2:5" x14ac:dyDescent="0.2">
      <c r="B48" s="32" t="s">
        <v>70</v>
      </c>
      <c r="C48" s="35" t="s">
        <v>71</v>
      </c>
      <c r="D48" s="34">
        <v>0</v>
      </c>
      <c r="E48" s="36">
        <v>0</v>
      </c>
    </row>
    <row r="49" spans="2:5" x14ac:dyDescent="0.2">
      <c r="B49" s="32" t="s">
        <v>72</v>
      </c>
      <c r="C49" s="35" t="s">
        <v>73</v>
      </c>
      <c r="D49" s="34">
        <v>0</v>
      </c>
      <c r="E49" s="36">
        <v>0</v>
      </c>
    </row>
    <row r="50" spans="2:5" x14ac:dyDescent="0.2">
      <c r="B50" s="32" t="s">
        <v>74</v>
      </c>
      <c r="C50" s="35" t="s">
        <v>75</v>
      </c>
      <c r="D50" s="34">
        <v>0</v>
      </c>
      <c r="E50" s="36">
        <v>0</v>
      </c>
    </row>
    <row r="51" spans="2:5" x14ac:dyDescent="0.2">
      <c r="B51" s="32" t="s">
        <v>76</v>
      </c>
      <c r="C51" s="35" t="s">
        <v>77</v>
      </c>
      <c r="D51" s="34">
        <f>SUM(D53:D56)</f>
        <v>0</v>
      </c>
      <c r="E51" s="34">
        <f>SUM(E53:E56)</f>
        <v>0</v>
      </c>
    </row>
    <row r="52" spans="2:5" x14ac:dyDescent="0.2">
      <c r="B52" s="32" t="s">
        <v>16</v>
      </c>
      <c r="C52" s="35" t="s">
        <v>13</v>
      </c>
      <c r="D52" s="30" t="s">
        <v>13</v>
      </c>
      <c r="E52" s="38" t="s">
        <v>13</v>
      </c>
    </row>
    <row r="53" spans="2:5" x14ac:dyDescent="0.2">
      <c r="B53" s="32" t="s">
        <v>78</v>
      </c>
      <c r="C53" s="35" t="s">
        <v>79</v>
      </c>
      <c r="D53" s="34">
        <v>0</v>
      </c>
      <c r="E53" s="36">
        <v>0</v>
      </c>
    </row>
    <row r="54" spans="2:5" x14ac:dyDescent="0.2">
      <c r="B54" s="32" t="s">
        <v>80</v>
      </c>
      <c r="C54" s="35" t="s">
        <v>81</v>
      </c>
      <c r="D54" s="34">
        <v>0</v>
      </c>
      <c r="E54" s="36">
        <v>0</v>
      </c>
    </row>
    <row r="55" spans="2:5" x14ac:dyDescent="0.2">
      <c r="B55" s="32" t="s">
        <v>82</v>
      </c>
      <c r="C55" s="35" t="s">
        <v>83</v>
      </c>
      <c r="D55" s="34">
        <v>0</v>
      </c>
      <c r="E55" s="36">
        <v>0</v>
      </c>
    </row>
    <row r="56" spans="2:5" x14ac:dyDescent="0.2">
      <c r="B56" s="32" t="s">
        <v>84</v>
      </c>
      <c r="C56" s="35" t="s">
        <v>85</v>
      </c>
      <c r="D56" s="34">
        <v>0</v>
      </c>
      <c r="E56" s="36">
        <v>0</v>
      </c>
    </row>
    <row r="57" spans="2:5" x14ac:dyDescent="0.2">
      <c r="B57" s="32" t="s">
        <v>86</v>
      </c>
      <c r="C57" s="35" t="s">
        <v>87</v>
      </c>
      <c r="D57" s="37">
        <v>217</v>
      </c>
      <c r="E57" s="36">
        <f>116</f>
        <v>116</v>
      </c>
    </row>
    <row r="58" spans="2:5" x14ac:dyDescent="0.2">
      <c r="B58" s="32" t="s">
        <v>88</v>
      </c>
      <c r="C58" s="35" t="s">
        <v>89</v>
      </c>
      <c r="D58" s="34">
        <v>0</v>
      </c>
      <c r="E58" s="36">
        <v>0</v>
      </c>
    </row>
    <row r="59" spans="2:5" x14ac:dyDescent="0.2">
      <c r="B59" s="32" t="s">
        <v>90</v>
      </c>
      <c r="C59" s="35" t="s">
        <v>91</v>
      </c>
      <c r="D59" s="37">
        <v>595</v>
      </c>
      <c r="E59" s="22">
        <f>1681</f>
        <v>1681</v>
      </c>
    </row>
    <row r="60" spans="2:5" x14ac:dyDescent="0.2">
      <c r="B60" s="32" t="s">
        <v>92</v>
      </c>
      <c r="C60" s="35" t="s">
        <v>93</v>
      </c>
      <c r="D60" s="34">
        <v>0</v>
      </c>
      <c r="E60" s="36">
        <v>0</v>
      </c>
    </row>
    <row r="61" spans="2:5" x14ac:dyDescent="0.2">
      <c r="B61" s="30" t="s">
        <v>94</v>
      </c>
      <c r="C61" s="35" t="s">
        <v>95</v>
      </c>
      <c r="D61" s="39">
        <f>SUM(D11,D15:D16,D19,D22,D25,D28,D31:D38,D51,D57:D60)</f>
        <v>487383</v>
      </c>
      <c r="E61" s="22">
        <f>SUM(E11,E15:E16,E19,E22,E25,E28,E31:E38,E51,E57:E60)</f>
        <v>576669</v>
      </c>
    </row>
    <row r="62" spans="2:5" ht="13.5" x14ac:dyDescent="0.2">
      <c r="B62" s="40" t="s">
        <v>96</v>
      </c>
      <c r="C62" s="35" t="s">
        <v>13</v>
      </c>
      <c r="D62" s="30" t="s">
        <v>13</v>
      </c>
      <c r="E62" s="38" t="s">
        <v>13</v>
      </c>
    </row>
    <row r="63" spans="2:5" x14ac:dyDescent="0.2">
      <c r="B63" s="32" t="s">
        <v>97</v>
      </c>
      <c r="C63" s="35" t="s">
        <v>98</v>
      </c>
      <c r="D63" s="34">
        <v>0</v>
      </c>
      <c r="E63" s="36">
        <v>0</v>
      </c>
    </row>
    <row r="64" spans="2:5" x14ac:dyDescent="0.2">
      <c r="B64" s="32" t="s">
        <v>99</v>
      </c>
      <c r="C64" s="35" t="s">
        <v>100</v>
      </c>
      <c r="D64" s="34">
        <v>0</v>
      </c>
      <c r="E64" s="36">
        <v>0</v>
      </c>
    </row>
    <row r="65" spans="2:5" x14ac:dyDescent="0.2">
      <c r="B65" s="32" t="s">
        <v>101</v>
      </c>
      <c r="C65" s="35" t="s">
        <v>102</v>
      </c>
      <c r="D65" s="34">
        <v>0</v>
      </c>
      <c r="E65" s="36">
        <v>0</v>
      </c>
    </row>
    <row r="66" spans="2:5" x14ac:dyDescent="0.2">
      <c r="B66" s="32" t="s">
        <v>103</v>
      </c>
      <c r="C66" s="35" t="s">
        <v>104</v>
      </c>
      <c r="D66" s="34">
        <v>0</v>
      </c>
      <c r="E66" s="36">
        <v>0</v>
      </c>
    </row>
    <row r="67" spans="2:5" x14ac:dyDescent="0.2">
      <c r="B67" s="32" t="s">
        <v>105</v>
      </c>
      <c r="C67" s="35" t="s">
        <v>106</v>
      </c>
      <c r="D67" s="34">
        <v>0</v>
      </c>
      <c r="E67" s="22">
        <f>2191</f>
        <v>2191</v>
      </c>
    </row>
    <row r="68" spans="2:5" x14ac:dyDescent="0.2">
      <c r="B68" s="32" t="s">
        <v>107</v>
      </c>
      <c r="C68" s="35" t="s">
        <v>108</v>
      </c>
      <c r="D68" s="34">
        <v>0</v>
      </c>
      <c r="E68" s="36">
        <v>0</v>
      </c>
    </row>
    <row r="69" spans="2:5" x14ac:dyDescent="0.2">
      <c r="B69" s="32" t="s">
        <v>109</v>
      </c>
      <c r="C69" s="35" t="s">
        <v>110</v>
      </c>
      <c r="D69" s="37">
        <v>1128</v>
      </c>
      <c r="E69" s="22">
        <f>2907</f>
        <v>2907</v>
      </c>
    </row>
    <row r="70" spans="2:5" x14ac:dyDescent="0.2">
      <c r="B70" s="32" t="s">
        <v>111</v>
      </c>
      <c r="C70" s="35" t="s">
        <v>112</v>
      </c>
      <c r="D70" s="41">
        <f>SUM(D72:D83)</f>
        <v>997</v>
      </c>
      <c r="E70" s="22">
        <f>SUM(E72:E83)</f>
        <v>4759</v>
      </c>
    </row>
    <row r="71" spans="2:5" x14ac:dyDescent="0.2">
      <c r="B71" s="42" t="s">
        <v>16</v>
      </c>
      <c r="C71" s="35" t="s">
        <v>13</v>
      </c>
      <c r="D71" s="43" t="s">
        <v>13</v>
      </c>
      <c r="E71" s="44" t="s">
        <v>13</v>
      </c>
    </row>
    <row r="72" spans="2:5" x14ac:dyDescent="0.2">
      <c r="B72" s="42" t="s">
        <v>113</v>
      </c>
      <c r="C72" s="45" t="s">
        <v>114</v>
      </c>
      <c r="D72" s="41">
        <v>0</v>
      </c>
      <c r="E72" s="36">
        <v>0</v>
      </c>
    </row>
    <row r="73" spans="2:5" x14ac:dyDescent="0.2">
      <c r="B73" s="42" t="s">
        <v>115</v>
      </c>
      <c r="C73" s="35" t="s">
        <v>116</v>
      </c>
      <c r="D73" s="41">
        <v>0</v>
      </c>
      <c r="E73" s="36">
        <v>0</v>
      </c>
    </row>
    <row r="74" spans="2:5" x14ac:dyDescent="0.2">
      <c r="B74" s="42" t="s">
        <v>117</v>
      </c>
      <c r="C74" s="35" t="s">
        <v>118</v>
      </c>
      <c r="D74" s="41">
        <v>0</v>
      </c>
      <c r="E74" s="36">
        <v>0</v>
      </c>
    </row>
    <row r="75" spans="2:5" x14ac:dyDescent="0.2">
      <c r="B75" s="42" t="s">
        <v>119</v>
      </c>
      <c r="C75" s="35" t="s">
        <v>120</v>
      </c>
      <c r="D75" s="41">
        <v>0</v>
      </c>
      <c r="E75" s="36">
        <v>0</v>
      </c>
    </row>
    <row r="76" spans="2:5" x14ac:dyDescent="0.2">
      <c r="B76" s="42" t="s">
        <v>121</v>
      </c>
      <c r="C76" s="35" t="s">
        <v>122</v>
      </c>
      <c r="D76" s="41">
        <v>0</v>
      </c>
      <c r="E76" s="36">
        <v>0</v>
      </c>
    </row>
    <row r="77" spans="2:5" x14ac:dyDescent="0.2">
      <c r="B77" s="42" t="s">
        <v>123</v>
      </c>
      <c r="C77" s="35" t="s">
        <v>124</v>
      </c>
      <c r="D77" s="41">
        <v>0</v>
      </c>
      <c r="E77" s="36">
        <v>0</v>
      </c>
    </row>
    <row r="78" spans="2:5" x14ac:dyDescent="0.2">
      <c r="B78" s="42" t="s">
        <v>125</v>
      </c>
      <c r="C78" s="35" t="s">
        <v>126</v>
      </c>
      <c r="D78" s="46">
        <v>7</v>
      </c>
      <c r="E78" s="22">
        <f>3965</f>
        <v>3965</v>
      </c>
    </row>
    <row r="79" spans="2:5" x14ac:dyDescent="0.2">
      <c r="B79" s="42" t="s">
        <v>127</v>
      </c>
      <c r="C79" s="35" t="s">
        <v>128</v>
      </c>
      <c r="D79" s="46">
        <v>205</v>
      </c>
      <c r="E79" s="36">
        <v>0</v>
      </c>
    </row>
    <row r="80" spans="2:5" x14ac:dyDescent="0.2">
      <c r="B80" s="42" t="s">
        <v>129</v>
      </c>
      <c r="C80" s="35" t="s">
        <v>130</v>
      </c>
      <c r="D80" s="41">
        <v>0</v>
      </c>
      <c r="E80" s="36">
        <v>0</v>
      </c>
    </row>
    <row r="81" spans="2:5" x14ac:dyDescent="0.2">
      <c r="B81" s="42" t="s">
        <v>131</v>
      </c>
      <c r="C81" s="35" t="s">
        <v>132</v>
      </c>
      <c r="D81" s="46">
        <v>785</v>
      </c>
      <c r="E81" s="36">
        <f>794</f>
        <v>794</v>
      </c>
    </row>
    <row r="82" spans="2:5" x14ac:dyDescent="0.2">
      <c r="B82" s="42" t="s">
        <v>133</v>
      </c>
      <c r="C82" s="35" t="s">
        <v>134</v>
      </c>
      <c r="D82" s="41">
        <v>0</v>
      </c>
      <c r="E82" s="36">
        <v>0</v>
      </c>
    </row>
    <row r="83" spans="2:5" x14ac:dyDescent="0.2">
      <c r="B83" s="42" t="s">
        <v>135</v>
      </c>
      <c r="C83" s="35" t="s">
        <v>136</v>
      </c>
      <c r="D83" s="41">
        <v>0</v>
      </c>
      <c r="E83" s="36">
        <v>0</v>
      </c>
    </row>
    <row r="84" spans="2:5" x14ac:dyDescent="0.2">
      <c r="B84" s="42" t="s">
        <v>76</v>
      </c>
      <c r="C84" s="35" t="s">
        <v>137</v>
      </c>
      <c r="D84" s="41">
        <f>SUM(D86:D89)</f>
        <v>0</v>
      </c>
      <c r="E84" s="41">
        <f>SUM(E86:E89)</f>
        <v>0</v>
      </c>
    </row>
    <row r="85" spans="2:5" x14ac:dyDescent="0.2">
      <c r="B85" s="42" t="s">
        <v>16</v>
      </c>
      <c r="C85" s="35" t="s">
        <v>13</v>
      </c>
      <c r="D85" s="43" t="s">
        <v>13</v>
      </c>
      <c r="E85" s="38" t="s">
        <v>13</v>
      </c>
    </row>
    <row r="86" spans="2:5" x14ac:dyDescent="0.2">
      <c r="B86" s="42" t="s">
        <v>138</v>
      </c>
      <c r="C86" s="35" t="s">
        <v>139</v>
      </c>
      <c r="D86" s="41">
        <v>0</v>
      </c>
      <c r="E86" s="36">
        <v>0</v>
      </c>
    </row>
    <row r="87" spans="2:5" x14ac:dyDescent="0.2">
      <c r="B87" s="42" t="s">
        <v>140</v>
      </c>
      <c r="C87" s="35" t="s">
        <v>141</v>
      </c>
      <c r="D87" s="41">
        <v>0</v>
      </c>
      <c r="E87" s="36">
        <v>0</v>
      </c>
    </row>
    <row r="88" spans="2:5" x14ac:dyDescent="0.2">
      <c r="B88" s="42" t="s">
        <v>142</v>
      </c>
      <c r="C88" s="35" t="s">
        <v>143</v>
      </c>
      <c r="D88" s="41">
        <v>0</v>
      </c>
      <c r="E88" s="36">
        <v>0</v>
      </c>
    </row>
    <row r="89" spans="2:5" x14ac:dyDescent="0.2">
      <c r="B89" s="42" t="s">
        <v>144</v>
      </c>
      <c r="C89" s="35" t="s">
        <v>145</v>
      </c>
      <c r="D89" s="41">
        <v>0</v>
      </c>
      <c r="E89" s="36">
        <v>0</v>
      </c>
    </row>
    <row r="90" spans="2:5" x14ac:dyDescent="0.2">
      <c r="B90" s="42" t="s">
        <v>146</v>
      </c>
      <c r="C90" s="35" t="s">
        <v>147</v>
      </c>
      <c r="D90" s="41">
        <v>0</v>
      </c>
      <c r="E90" s="22">
        <f>2521</f>
        <v>2521</v>
      </c>
    </row>
    <row r="91" spans="2:5" x14ac:dyDescent="0.2">
      <c r="B91" s="42" t="s">
        <v>148</v>
      </c>
      <c r="C91" s="35" t="s">
        <v>149</v>
      </c>
      <c r="D91" s="41">
        <v>0</v>
      </c>
      <c r="E91" s="36">
        <v>0</v>
      </c>
    </row>
    <row r="92" spans="2:5" x14ac:dyDescent="0.2">
      <c r="B92" s="42" t="s">
        <v>150</v>
      </c>
      <c r="C92" s="35" t="s">
        <v>151</v>
      </c>
      <c r="D92" s="46">
        <v>1131</v>
      </c>
      <c r="E92" s="22">
        <f>1209</f>
        <v>1209</v>
      </c>
    </row>
    <row r="93" spans="2:5" x14ac:dyDescent="0.2">
      <c r="B93" s="42" t="s">
        <v>152</v>
      </c>
      <c r="C93" s="35" t="s">
        <v>153</v>
      </c>
      <c r="D93" s="41">
        <v>0</v>
      </c>
      <c r="E93" s="36">
        <v>0</v>
      </c>
    </row>
    <row r="94" spans="2:5" x14ac:dyDescent="0.2">
      <c r="B94" s="42" t="s">
        <v>154</v>
      </c>
      <c r="C94" s="35" t="s">
        <v>155</v>
      </c>
      <c r="D94" s="46">
        <v>62729</v>
      </c>
      <c r="E94" s="22">
        <f>78237</f>
        <v>78237</v>
      </c>
    </row>
    <row r="95" spans="2:5" x14ac:dyDescent="0.2">
      <c r="B95" s="43" t="s">
        <v>156</v>
      </c>
      <c r="C95" s="35" t="s">
        <v>157</v>
      </c>
      <c r="D95" s="46">
        <f>SUM(D63:D70,D84,D90:D94)</f>
        <v>65985</v>
      </c>
      <c r="E95" s="22">
        <f>SUM(E63:E70,E84,E90:E94)</f>
        <v>91824</v>
      </c>
    </row>
    <row r="96" spans="2:5" ht="13.5" x14ac:dyDescent="0.2">
      <c r="B96" s="47" t="s">
        <v>158</v>
      </c>
      <c r="C96" s="35" t="s">
        <v>13</v>
      </c>
      <c r="D96" s="43" t="s">
        <v>13</v>
      </c>
      <c r="E96" s="38" t="s">
        <v>13</v>
      </c>
    </row>
    <row r="97" spans="2:5" ht="13.5" x14ac:dyDescent="0.2">
      <c r="B97" s="48" t="s">
        <v>159</v>
      </c>
      <c r="C97" s="35" t="s">
        <v>160</v>
      </c>
      <c r="D97" s="41">
        <f>SUM(D99:D100)</f>
        <v>890573</v>
      </c>
      <c r="E97" s="22">
        <f>SUM(E99:E100)</f>
        <v>890573</v>
      </c>
    </row>
    <row r="98" spans="2:5" x14ac:dyDescent="0.2">
      <c r="B98" s="42" t="s">
        <v>16</v>
      </c>
      <c r="C98" s="35" t="s">
        <v>13</v>
      </c>
      <c r="D98" s="43" t="s">
        <v>13</v>
      </c>
      <c r="E98" s="22" t="s">
        <v>13</v>
      </c>
    </row>
    <row r="99" spans="2:5" x14ac:dyDescent="0.2">
      <c r="B99" s="42" t="s">
        <v>161</v>
      </c>
      <c r="C99" s="35" t="s">
        <v>162</v>
      </c>
      <c r="D99" s="46">
        <v>890573</v>
      </c>
      <c r="E99" s="22">
        <f>890573</f>
        <v>890573</v>
      </c>
    </row>
    <row r="100" spans="2:5" x14ac:dyDescent="0.2">
      <c r="B100" s="42" t="s">
        <v>163</v>
      </c>
      <c r="C100" s="35" t="s">
        <v>164</v>
      </c>
      <c r="D100" s="41">
        <v>0</v>
      </c>
      <c r="E100" s="36">
        <v>0</v>
      </c>
    </row>
    <row r="101" spans="2:5" x14ac:dyDescent="0.2">
      <c r="B101" s="42" t="s">
        <v>165</v>
      </c>
      <c r="C101" s="35" t="s">
        <v>166</v>
      </c>
      <c r="D101" s="46">
        <v>132651</v>
      </c>
      <c r="E101" s="22">
        <f>132651</f>
        <v>132651</v>
      </c>
    </row>
    <row r="102" spans="2:5" x14ac:dyDescent="0.2">
      <c r="B102" s="49" t="s">
        <v>167</v>
      </c>
      <c r="C102" s="50" t="s">
        <v>168</v>
      </c>
      <c r="D102" s="51">
        <v>0</v>
      </c>
      <c r="E102" s="52">
        <v>0</v>
      </c>
    </row>
    <row r="103" spans="2:5" x14ac:dyDescent="0.2">
      <c r="B103" s="53" t="s">
        <v>169</v>
      </c>
      <c r="C103" s="54" t="s">
        <v>170</v>
      </c>
      <c r="D103" s="55">
        <f>SUM(D105:D107)</f>
        <v>0</v>
      </c>
      <c r="E103" s="55">
        <f>SUM(E105:E107)</f>
        <v>0</v>
      </c>
    </row>
    <row r="104" spans="2:5" x14ac:dyDescent="0.2">
      <c r="B104" s="53" t="s">
        <v>16</v>
      </c>
      <c r="C104" s="56" t="s">
        <v>13</v>
      </c>
      <c r="D104" s="57" t="s">
        <v>13</v>
      </c>
      <c r="E104" s="57" t="s">
        <v>13</v>
      </c>
    </row>
    <row r="105" spans="2:5" ht="25.5" x14ac:dyDescent="0.2">
      <c r="B105" s="53" t="s">
        <v>171</v>
      </c>
      <c r="C105" s="56" t="s">
        <v>172</v>
      </c>
      <c r="D105" s="55">
        <v>0</v>
      </c>
      <c r="E105" s="55">
        <v>0</v>
      </c>
    </row>
    <row r="106" spans="2:5" x14ac:dyDescent="0.2">
      <c r="B106" s="53" t="s">
        <v>173</v>
      </c>
      <c r="C106" s="56" t="s">
        <v>174</v>
      </c>
      <c r="D106" s="55">
        <v>0</v>
      </c>
      <c r="E106" s="55">
        <v>0</v>
      </c>
    </row>
    <row r="107" spans="2:5" ht="25.5" x14ac:dyDescent="0.2">
      <c r="B107" s="53" t="s">
        <v>175</v>
      </c>
      <c r="C107" s="56" t="s">
        <v>176</v>
      </c>
      <c r="D107" s="55">
        <v>0</v>
      </c>
      <c r="E107" s="55">
        <v>0</v>
      </c>
    </row>
    <row r="108" spans="2:5" x14ac:dyDescent="0.2">
      <c r="B108" s="53" t="s">
        <v>177</v>
      </c>
      <c r="C108" s="56" t="s">
        <v>178</v>
      </c>
      <c r="D108" s="55">
        <v>0</v>
      </c>
      <c r="E108" s="55">
        <v>0</v>
      </c>
    </row>
    <row r="109" spans="2:5" x14ac:dyDescent="0.2">
      <c r="B109" s="53" t="s">
        <v>179</v>
      </c>
      <c r="C109" s="56" t="s">
        <v>180</v>
      </c>
      <c r="D109" s="46">
        <f>SUM(D111:D112)</f>
        <v>-601826</v>
      </c>
      <c r="E109" s="22">
        <f>SUM(E111:E112)</f>
        <v>-538379</v>
      </c>
    </row>
    <row r="110" spans="2:5" x14ac:dyDescent="0.2">
      <c r="B110" s="53" t="s">
        <v>16</v>
      </c>
      <c r="C110" s="56" t="s">
        <v>13</v>
      </c>
      <c r="D110" s="57" t="s">
        <v>13</v>
      </c>
      <c r="E110" s="22" t="s">
        <v>13</v>
      </c>
    </row>
    <row r="111" spans="2:5" x14ac:dyDescent="0.2">
      <c r="B111" s="53" t="s">
        <v>181</v>
      </c>
      <c r="C111" s="56" t="s">
        <v>182</v>
      </c>
      <c r="D111" s="46">
        <f>E109</f>
        <v>-538379</v>
      </c>
      <c r="E111" s="22">
        <f>-549828</f>
        <v>-549828</v>
      </c>
    </row>
    <row r="112" spans="2:5" x14ac:dyDescent="0.2">
      <c r="B112" s="53" t="s">
        <v>183</v>
      </c>
      <c r="C112" s="56" t="s">
        <v>184</v>
      </c>
      <c r="D112" s="46">
        <v>-63447</v>
      </c>
      <c r="E112" s="22">
        <f>11449</f>
        <v>11449</v>
      </c>
    </row>
    <row r="113" spans="2:5" x14ac:dyDescent="0.2">
      <c r="B113" s="57" t="s">
        <v>185</v>
      </c>
      <c r="C113" s="56" t="s">
        <v>186</v>
      </c>
      <c r="D113" s="46">
        <f>SUM(D97,D101:D103,D108:D109)</f>
        <v>421398</v>
      </c>
      <c r="E113" s="22">
        <f>SUM(E97,E101:E103,E108:E109)</f>
        <v>484845</v>
      </c>
    </row>
    <row r="114" spans="2:5" ht="13.5" x14ac:dyDescent="0.2">
      <c r="B114" s="58" t="s">
        <v>187</v>
      </c>
      <c r="C114" s="56" t="s">
        <v>188</v>
      </c>
      <c r="D114" s="46">
        <f>D95+D113</f>
        <v>487383</v>
      </c>
      <c r="E114" s="22">
        <f>E95+E113</f>
        <v>576669</v>
      </c>
    </row>
    <row r="115" spans="2:5" x14ac:dyDescent="0.2">
      <c r="D115" s="3">
        <f>D61-D114</f>
        <v>0</v>
      </c>
      <c r="E115" s="3">
        <f>E61-E114</f>
        <v>0</v>
      </c>
    </row>
    <row r="116" spans="2:5" x14ac:dyDescent="0.2">
      <c r="B116" s="8" t="s">
        <v>189</v>
      </c>
    </row>
    <row r="118" spans="2:5" x14ac:dyDescent="0.2">
      <c r="B118" s="59" t="s">
        <v>13</v>
      </c>
      <c r="C118" s="60"/>
      <c r="D118" s="60"/>
      <c r="E118" s="61"/>
    </row>
    <row r="120" spans="2:5" x14ac:dyDescent="0.2">
      <c r="B120" s="8" t="s">
        <v>190</v>
      </c>
      <c r="C120" s="62" t="s">
        <v>13</v>
      </c>
      <c r="D120" s="2"/>
      <c r="E120" s="63"/>
    </row>
    <row r="121" spans="2:5" x14ac:dyDescent="0.2">
      <c r="B121" s="3" t="s">
        <v>191</v>
      </c>
    </row>
    <row r="122" spans="2:5" x14ac:dyDescent="0.2">
      <c r="B122" s="8" t="s">
        <v>192</v>
      </c>
      <c r="C122" s="62" t="s">
        <v>13</v>
      </c>
      <c r="D122" s="2"/>
      <c r="E122" s="63"/>
    </row>
    <row r="123" spans="2:5" x14ac:dyDescent="0.2">
      <c r="B123" s="3" t="s">
        <v>193</v>
      </c>
    </row>
    <row r="124" spans="2:5" x14ac:dyDescent="0.2">
      <c r="B124" s="8" t="s">
        <v>194</v>
      </c>
      <c r="C124" s="62" t="s">
        <v>13</v>
      </c>
      <c r="D124" s="2"/>
    </row>
    <row r="125" spans="2:5" x14ac:dyDescent="0.2">
      <c r="B125" s="3" t="s">
        <v>193</v>
      </c>
    </row>
    <row r="126" spans="2:5" x14ac:dyDescent="0.2">
      <c r="B126" s="8" t="s">
        <v>195</v>
      </c>
      <c r="C126" s="62" t="s">
        <v>196</v>
      </c>
      <c r="D126" s="2"/>
    </row>
  </sheetData>
  <mergeCells count="8">
    <mergeCell ref="C124:D124"/>
    <mergeCell ref="C126:D126"/>
    <mergeCell ref="B1:E1"/>
    <mergeCell ref="B3:E3"/>
    <mergeCell ref="B5:E5"/>
    <mergeCell ref="B118:E118"/>
    <mergeCell ref="C120:D120"/>
    <mergeCell ref="C122:D122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topLeftCell="A103" zoomScale="90" zoomScaleNormal="100" zoomScaleSheetLayoutView="90" workbookViewId="0">
      <selection activeCell="F114" sqref="F114:F116"/>
    </sheetView>
  </sheetViews>
  <sheetFormatPr defaultRowHeight="12.75" x14ac:dyDescent="0.2"/>
  <cols>
    <col min="1" max="1" width="50.7109375" style="65" customWidth="1"/>
    <col min="2" max="2" width="10.7109375" style="65" customWidth="1"/>
    <col min="3" max="6" width="17" style="65" customWidth="1"/>
    <col min="7" max="256" width="9.140625" style="65"/>
    <col min="257" max="257" width="50.7109375" style="65" customWidth="1"/>
    <col min="258" max="258" width="10.7109375" style="65" customWidth="1"/>
    <col min="259" max="262" width="17" style="65" customWidth="1"/>
    <col min="263" max="512" width="9.140625" style="65"/>
    <col min="513" max="513" width="50.7109375" style="65" customWidth="1"/>
    <col min="514" max="514" width="10.7109375" style="65" customWidth="1"/>
    <col min="515" max="518" width="17" style="65" customWidth="1"/>
    <col min="519" max="768" width="9.140625" style="65"/>
    <col min="769" max="769" width="50.7109375" style="65" customWidth="1"/>
    <col min="770" max="770" width="10.7109375" style="65" customWidth="1"/>
    <col min="771" max="774" width="17" style="65" customWidth="1"/>
    <col min="775" max="1024" width="9.140625" style="65"/>
    <col min="1025" max="1025" width="50.7109375" style="65" customWidth="1"/>
    <col min="1026" max="1026" width="10.7109375" style="65" customWidth="1"/>
    <col min="1027" max="1030" width="17" style="65" customWidth="1"/>
    <col min="1031" max="1280" width="9.140625" style="65"/>
    <col min="1281" max="1281" width="50.7109375" style="65" customWidth="1"/>
    <col min="1282" max="1282" width="10.7109375" style="65" customWidth="1"/>
    <col min="1283" max="1286" width="17" style="65" customWidth="1"/>
    <col min="1287" max="1536" width="9.140625" style="65"/>
    <col min="1537" max="1537" width="50.7109375" style="65" customWidth="1"/>
    <col min="1538" max="1538" width="10.7109375" style="65" customWidth="1"/>
    <col min="1539" max="1542" width="17" style="65" customWidth="1"/>
    <col min="1543" max="1792" width="9.140625" style="65"/>
    <col min="1793" max="1793" width="50.7109375" style="65" customWidth="1"/>
    <col min="1794" max="1794" width="10.7109375" style="65" customWidth="1"/>
    <col min="1795" max="1798" width="17" style="65" customWidth="1"/>
    <col min="1799" max="2048" width="9.140625" style="65"/>
    <col min="2049" max="2049" width="50.7109375" style="65" customWidth="1"/>
    <col min="2050" max="2050" width="10.7109375" style="65" customWidth="1"/>
    <col min="2051" max="2054" width="17" style="65" customWidth="1"/>
    <col min="2055" max="2304" width="9.140625" style="65"/>
    <col min="2305" max="2305" width="50.7109375" style="65" customWidth="1"/>
    <col min="2306" max="2306" width="10.7109375" style="65" customWidth="1"/>
    <col min="2307" max="2310" width="17" style="65" customWidth="1"/>
    <col min="2311" max="2560" width="9.140625" style="65"/>
    <col min="2561" max="2561" width="50.7109375" style="65" customWidth="1"/>
    <col min="2562" max="2562" width="10.7109375" style="65" customWidth="1"/>
    <col min="2563" max="2566" width="17" style="65" customWidth="1"/>
    <col min="2567" max="2816" width="9.140625" style="65"/>
    <col min="2817" max="2817" width="50.7109375" style="65" customWidth="1"/>
    <col min="2818" max="2818" width="10.7109375" style="65" customWidth="1"/>
    <col min="2819" max="2822" width="17" style="65" customWidth="1"/>
    <col min="2823" max="3072" width="9.140625" style="65"/>
    <col min="3073" max="3073" width="50.7109375" style="65" customWidth="1"/>
    <col min="3074" max="3074" width="10.7109375" style="65" customWidth="1"/>
    <col min="3075" max="3078" width="17" style="65" customWidth="1"/>
    <col min="3079" max="3328" width="9.140625" style="65"/>
    <col min="3329" max="3329" width="50.7109375" style="65" customWidth="1"/>
    <col min="3330" max="3330" width="10.7109375" style="65" customWidth="1"/>
    <col min="3331" max="3334" width="17" style="65" customWidth="1"/>
    <col min="3335" max="3584" width="9.140625" style="65"/>
    <col min="3585" max="3585" width="50.7109375" style="65" customWidth="1"/>
    <col min="3586" max="3586" width="10.7109375" style="65" customWidth="1"/>
    <col min="3587" max="3590" width="17" style="65" customWidth="1"/>
    <col min="3591" max="3840" width="9.140625" style="65"/>
    <col min="3841" max="3841" width="50.7109375" style="65" customWidth="1"/>
    <col min="3842" max="3842" width="10.7109375" style="65" customWidth="1"/>
    <col min="3843" max="3846" width="17" style="65" customWidth="1"/>
    <col min="3847" max="4096" width="9.140625" style="65"/>
    <col min="4097" max="4097" width="50.7109375" style="65" customWidth="1"/>
    <col min="4098" max="4098" width="10.7109375" style="65" customWidth="1"/>
    <col min="4099" max="4102" width="17" style="65" customWidth="1"/>
    <col min="4103" max="4352" width="9.140625" style="65"/>
    <col min="4353" max="4353" width="50.7109375" style="65" customWidth="1"/>
    <col min="4354" max="4354" width="10.7109375" style="65" customWidth="1"/>
    <col min="4355" max="4358" width="17" style="65" customWidth="1"/>
    <col min="4359" max="4608" width="9.140625" style="65"/>
    <col min="4609" max="4609" width="50.7109375" style="65" customWidth="1"/>
    <col min="4610" max="4610" width="10.7109375" style="65" customWidth="1"/>
    <col min="4611" max="4614" width="17" style="65" customWidth="1"/>
    <col min="4615" max="4864" width="9.140625" style="65"/>
    <col min="4865" max="4865" width="50.7109375" style="65" customWidth="1"/>
    <col min="4866" max="4866" width="10.7109375" style="65" customWidth="1"/>
    <col min="4867" max="4870" width="17" style="65" customWidth="1"/>
    <col min="4871" max="5120" width="9.140625" style="65"/>
    <col min="5121" max="5121" width="50.7109375" style="65" customWidth="1"/>
    <col min="5122" max="5122" width="10.7109375" style="65" customWidth="1"/>
    <col min="5123" max="5126" width="17" style="65" customWidth="1"/>
    <col min="5127" max="5376" width="9.140625" style="65"/>
    <col min="5377" max="5377" width="50.7109375" style="65" customWidth="1"/>
    <col min="5378" max="5378" width="10.7109375" style="65" customWidth="1"/>
    <col min="5379" max="5382" width="17" style="65" customWidth="1"/>
    <col min="5383" max="5632" width="9.140625" style="65"/>
    <col min="5633" max="5633" width="50.7109375" style="65" customWidth="1"/>
    <col min="5634" max="5634" width="10.7109375" style="65" customWidth="1"/>
    <col min="5635" max="5638" width="17" style="65" customWidth="1"/>
    <col min="5639" max="5888" width="9.140625" style="65"/>
    <col min="5889" max="5889" width="50.7109375" style="65" customWidth="1"/>
    <col min="5890" max="5890" width="10.7109375" style="65" customWidth="1"/>
    <col min="5891" max="5894" width="17" style="65" customWidth="1"/>
    <col min="5895" max="6144" width="9.140625" style="65"/>
    <col min="6145" max="6145" width="50.7109375" style="65" customWidth="1"/>
    <col min="6146" max="6146" width="10.7109375" style="65" customWidth="1"/>
    <col min="6147" max="6150" width="17" style="65" customWidth="1"/>
    <col min="6151" max="6400" width="9.140625" style="65"/>
    <col min="6401" max="6401" width="50.7109375" style="65" customWidth="1"/>
    <col min="6402" max="6402" width="10.7109375" style="65" customWidth="1"/>
    <col min="6403" max="6406" width="17" style="65" customWidth="1"/>
    <col min="6407" max="6656" width="9.140625" style="65"/>
    <col min="6657" max="6657" width="50.7109375" style="65" customWidth="1"/>
    <col min="6658" max="6658" width="10.7109375" style="65" customWidth="1"/>
    <col min="6659" max="6662" width="17" style="65" customWidth="1"/>
    <col min="6663" max="6912" width="9.140625" style="65"/>
    <col min="6913" max="6913" width="50.7109375" style="65" customWidth="1"/>
    <col min="6914" max="6914" width="10.7109375" style="65" customWidth="1"/>
    <col min="6915" max="6918" width="17" style="65" customWidth="1"/>
    <col min="6919" max="7168" width="9.140625" style="65"/>
    <col min="7169" max="7169" width="50.7109375" style="65" customWidth="1"/>
    <col min="7170" max="7170" width="10.7109375" style="65" customWidth="1"/>
    <col min="7171" max="7174" width="17" style="65" customWidth="1"/>
    <col min="7175" max="7424" width="9.140625" style="65"/>
    <col min="7425" max="7425" width="50.7109375" style="65" customWidth="1"/>
    <col min="7426" max="7426" width="10.7109375" style="65" customWidth="1"/>
    <col min="7427" max="7430" width="17" style="65" customWidth="1"/>
    <col min="7431" max="7680" width="9.140625" style="65"/>
    <col min="7681" max="7681" width="50.7109375" style="65" customWidth="1"/>
    <col min="7682" max="7682" width="10.7109375" style="65" customWidth="1"/>
    <col min="7683" max="7686" width="17" style="65" customWidth="1"/>
    <col min="7687" max="7936" width="9.140625" style="65"/>
    <col min="7937" max="7937" width="50.7109375" style="65" customWidth="1"/>
    <col min="7938" max="7938" width="10.7109375" style="65" customWidth="1"/>
    <col min="7939" max="7942" width="17" style="65" customWidth="1"/>
    <col min="7943" max="8192" width="9.140625" style="65"/>
    <col min="8193" max="8193" width="50.7109375" style="65" customWidth="1"/>
    <col min="8194" max="8194" width="10.7109375" style="65" customWidth="1"/>
    <col min="8195" max="8198" width="17" style="65" customWidth="1"/>
    <col min="8199" max="8448" width="9.140625" style="65"/>
    <col min="8449" max="8449" width="50.7109375" style="65" customWidth="1"/>
    <col min="8450" max="8450" width="10.7109375" style="65" customWidth="1"/>
    <col min="8451" max="8454" width="17" style="65" customWidth="1"/>
    <col min="8455" max="8704" width="9.140625" style="65"/>
    <col min="8705" max="8705" width="50.7109375" style="65" customWidth="1"/>
    <col min="8706" max="8706" width="10.7109375" style="65" customWidth="1"/>
    <col min="8707" max="8710" width="17" style="65" customWidth="1"/>
    <col min="8711" max="8960" width="9.140625" style="65"/>
    <col min="8961" max="8961" width="50.7109375" style="65" customWidth="1"/>
    <col min="8962" max="8962" width="10.7109375" style="65" customWidth="1"/>
    <col min="8963" max="8966" width="17" style="65" customWidth="1"/>
    <col min="8967" max="9216" width="9.140625" style="65"/>
    <col min="9217" max="9217" width="50.7109375" style="65" customWidth="1"/>
    <col min="9218" max="9218" width="10.7109375" style="65" customWidth="1"/>
    <col min="9219" max="9222" width="17" style="65" customWidth="1"/>
    <col min="9223" max="9472" width="9.140625" style="65"/>
    <col min="9473" max="9473" width="50.7109375" style="65" customWidth="1"/>
    <col min="9474" max="9474" width="10.7109375" style="65" customWidth="1"/>
    <col min="9475" max="9478" width="17" style="65" customWidth="1"/>
    <col min="9479" max="9728" width="9.140625" style="65"/>
    <col min="9729" max="9729" width="50.7109375" style="65" customWidth="1"/>
    <col min="9730" max="9730" width="10.7109375" style="65" customWidth="1"/>
    <col min="9731" max="9734" width="17" style="65" customWidth="1"/>
    <col min="9735" max="9984" width="9.140625" style="65"/>
    <col min="9985" max="9985" width="50.7109375" style="65" customWidth="1"/>
    <col min="9986" max="9986" width="10.7109375" style="65" customWidth="1"/>
    <col min="9987" max="9990" width="17" style="65" customWidth="1"/>
    <col min="9991" max="10240" width="9.140625" style="65"/>
    <col min="10241" max="10241" width="50.7109375" style="65" customWidth="1"/>
    <col min="10242" max="10242" width="10.7109375" style="65" customWidth="1"/>
    <col min="10243" max="10246" width="17" style="65" customWidth="1"/>
    <col min="10247" max="10496" width="9.140625" style="65"/>
    <col min="10497" max="10497" width="50.7109375" style="65" customWidth="1"/>
    <col min="10498" max="10498" width="10.7109375" style="65" customWidth="1"/>
    <col min="10499" max="10502" width="17" style="65" customWidth="1"/>
    <col min="10503" max="10752" width="9.140625" style="65"/>
    <col min="10753" max="10753" width="50.7109375" style="65" customWidth="1"/>
    <col min="10754" max="10754" width="10.7109375" style="65" customWidth="1"/>
    <col min="10755" max="10758" width="17" style="65" customWidth="1"/>
    <col min="10759" max="11008" width="9.140625" style="65"/>
    <col min="11009" max="11009" width="50.7109375" style="65" customWidth="1"/>
    <col min="11010" max="11010" width="10.7109375" style="65" customWidth="1"/>
    <col min="11011" max="11014" width="17" style="65" customWidth="1"/>
    <col min="11015" max="11264" width="9.140625" style="65"/>
    <col min="11265" max="11265" width="50.7109375" style="65" customWidth="1"/>
    <col min="11266" max="11266" width="10.7109375" style="65" customWidth="1"/>
    <col min="11267" max="11270" width="17" style="65" customWidth="1"/>
    <col min="11271" max="11520" width="9.140625" style="65"/>
    <col min="11521" max="11521" width="50.7109375" style="65" customWidth="1"/>
    <col min="11522" max="11522" width="10.7109375" style="65" customWidth="1"/>
    <col min="11523" max="11526" width="17" style="65" customWidth="1"/>
    <col min="11527" max="11776" width="9.140625" style="65"/>
    <col min="11777" max="11777" width="50.7109375" style="65" customWidth="1"/>
    <col min="11778" max="11778" width="10.7109375" style="65" customWidth="1"/>
    <col min="11779" max="11782" width="17" style="65" customWidth="1"/>
    <col min="11783" max="12032" width="9.140625" style="65"/>
    <col min="12033" max="12033" width="50.7109375" style="65" customWidth="1"/>
    <col min="12034" max="12034" width="10.7109375" style="65" customWidth="1"/>
    <col min="12035" max="12038" width="17" style="65" customWidth="1"/>
    <col min="12039" max="12288" width="9.140625" style="65"/>
    <col min="12289" max="12289" width="50.7109375" style="65" customWidth="1"/>
    <col min="12290" max="12290" width="10.7109375" style="65" customWidth="1"/>
    <col min="12291" max="12294" width="17" style="65" customWidth="1"/>
    <col min="12295" max="12544" width="9.140625" style="65"/>
    <col min="12545" max="12545" width="50.7109375" style="65" customWidth="1"/>
    <col min="12546" max="12546" width="10.7109375" style="65" customWidth="1"/>
    <col min="12547" max="12550" width="17" style="65" customWidth="1"/>
    <col min="12551" max="12800" width="9.140625" style="65"/>
    <col min="12801" max="12801" width="50.7109375" style="65" customWidth="1"/>
    <col min="12802" max="12802" width="10.7109375" style="65" customWidth="1"/>
    <col min="12803" max="12806" width="17" style="65" customWidth="1"/>
    <col min="12807" max="13056" width="9.140625" style="65"/>
    <col min="13057" max="13057" width="50.7109375" style="65" customWidth="1"/>
    <col min="13058" max="13058" width="10.7109375" style="65" customWidth="1"/>
    <col min="13059" max="13062" width="17" style="65" customWidth="1"/>
    <col min="13063" max="13312" width="9.140625" style="65"/>
    <col min="13313" max="13313" width="50.7109375" style="65" customWidth="1"/>
    <col min="13314" max="13314" width="10.7109375" style="65" customWidth="1"/>
    <col min="13315" max="13318" width="17" style="65" customWidth="1"/>
    <col min="13319" max="13568" width="9.140625" style="65"/>
    <col min="13569" max="13569" width="50.7109375" style="65" customWidth="1"/>
    <col min="13570" max="13570" width="10.7109375" style="65" customWidth="1"/>
    <col min="13571" max="13574" width="17" style="65" customWidth="1"/>
    <col min="13575" max="13824" width="9.140625" style="65"/>
    <col min="13825" max="13825" width="50.7109375" style="65" customWidth="1"/>
    <col min="13826" max="13826" width="10.7109375" style="65" customWidth="1"/>
    <col min="13827" max="13830" width="17" style="65" customWidth="1"/>
    <col min="13831" max="14080" width="9.140625" style="65"/>
    <col min="14081" max="14081" width="50.7109375" style="65" customWidth="1"/>
    <col min="14082" max="14082" width="10.7109375" style="65" customWidth="1"/>
    <col min="14083" max="14086" width="17" style="65" customWidth="1"/>
    <col min="14087" max="14336" width="9.140625" style="65"/>
    <col min="14337" max="14337" width="50.7109375" style="65" customWidth="1"/>
    <col min="14338" max="14338" width="10.7109375" style="65" customWidth="1"/>
    <col min="14339" max="14342" width="17" style="65" customWidth="1"/>
    <col min="14343" max="14592" width="9.140625" style="65"/>
    <col min="14593" max="14593" width="50.7109375" style="65" customWidth="1"/>
    <col min="14594" max="14594" width="10.7109375" style="65" customWidth="1"/>
    <col min="14595" max="14598" width="17" style="65" customWidth="1"/>
    <col min="14599" max="14848" width="9.140625" style="65"/>
    <col min="14849" max="14849" width="50.7109375" style="65" customWidth="1"/>
    <col min="14850" max="14850" width="10.7109375" style="65" customWidth="1"/>
    <col min="14851" max="14854" width="17" style="65" customWidth="1"/>
    <col min="14855" max="15104" width="9.140625" style="65"/>
    <col min="15105" max="15105" width="50.7109375" style="65" customWidth="1"/>
    <col min="15106" max="15106" width="10.7109375" style="65" customWidth="1"/>
    <col min="15107" max="15110" width="17" style="65" customWidth="1"/>
    <col min="15111" max="15360" width="9.140625" style="65"/>
    <col min="15361" max="15361" width="50.7109375" style="65" customWidth="1"/>
    <col min="15362" max="15362" width="10.7109375" style="65" customWidth="1"/>
    <col min="15363" max="15366" width="17" style="65" customWidth="1"/>
    <col min="15367" max="15616" width="9.140625" style="65"/>
    <col min="15617" max="15617" width="50.7109375" style="65" customWidth="1"/>
    <col min="15618" max="15618" width="10.7109375" style="65" customWidth="1"/>
    <col min="15619" max="15622" width="17" style="65" customWidth="1"/>
    <col min="15623" max="15872" width="9.140625" style="65"/>
    <col min="15873" max="15873" width="50.7109375" style="65" customWidth="1"/>
    <col min="15874" max="15874" width="10.7109375" style="65" customWidth="1"/>
    <col min="15875" max="15878" width="17" style="65" customWidth="1"/>
    <col min="15879" max="16128" width="9.140625" style="65"/>
    <col min="16129" max="16129" width="50.7109375" style="65" customWidth="1"/>
    <col min="16130" max="16130" width="10.7109375" style="65" customWidth="1"/>
    <col min="16131" max="16134" width="17" style="65" customWidth="1"/>
    <col min="16135" max="16384" width="9.140625" style="65"/>
  </cols>
  <sheetData>
    <row r="1" spans="1:6" ht="11.45" customHeight="1" x14ac:dyDescent="0.2">
      <c r="A1" s="64" t="s">
        <v>197</v>
      </c>
      <c r="B1" s="2"/>
      <c r="C1" s="2"/>
      <c r="D1" s="2"/>
      <c r="E1" s="2"/>
      <c r="F1" s="2"/>
    </row>
    <row r="2" spans="1:6" ht="11.45" customHeight="1" x14ac:dyDescent="0.2"/>
    <row r="3" spans="1:6" ht="14.45" customHeight="1" x14ac:dyDescent="0.2">
      <c r="A3" s="66" t="s">
        <v>1</v>
      </c>
      <c r="B3" s="66"/>
      <c r="C3" s="66"/>
      <c r="D3" s="66"/>
      <c r="E3" s="66"/>
      <c r="F3" s="66"/>
    </row>
    <row r="4" spans="1:6" ht="15.95" customHeight="1" x14ac:dyDescent="0.2"/>
    <row r="5" spans="1:6" ht="15.2" customHeight="1" x14ac:dyDescent="0.2">
      <c r="A5" s="7" t="s">
        <v>2</v>
      </c>
      <c r="B5" s="7"/>
      <c r="C5" s="7"/>
      <c r="D5" s="7"/>
      <c r="E5" s="7"/>
      <c r="F5" s="7"/>
    </row>
    <row r="6" spans="1:6" ht="31.35" customHeight="1" x14ac:dyDescent="0.2"/>
    <row r="7" spans="1:6" ht="14.45" customHeight="1" x14ac:dyDescent="0.2">
      <c r="F7" s="67" t="s">
        <v>3</v>
      </c>
    </row>
    <row r="8" spans="1:6" ht="63.75" x14ac:dyDescent="0.2">
      <c r="A8" s="68" t="s">
        <v>198</v>
      </c>
      <c r="B8" s="69" t="s">
        <v>5</v>
      </c>
      <c r="C8" s="68" t="s">
        <v>199</v>
      </c>
      <c r="D8" s="69" t="s">
        <v>200</v>
      </c>
      <c r="E8" s="68" t="s">
        <v>201</v>
      </c>
      <c r="F8" s="70" t="s">
        <v>202</v>
      </c>
    </row>
    <row r="9" spans="1:6" ht="14.45" customHeight="1" x14ac:dyDescent="0.2">
      <c r="A9" s="68" t="s">
        <v>8</v>
      </c>
      <c r="B9" s="69" t="s">
        <v>9</v>
      </c>
      <c r="C9" s="68" t="s">
        <v>10</v>
      </c>
      <c r="D9" s="69" t="s">
        <v>11</v>
      </c>
      <c r="E9" s="68" t="s">
        <v>28</v>
      </c>
      <c r="F9" s="70" t="s">
        <v>31</v>
      </c>
    </row>
    <row r="10" spans="1:6" ht="13.5" x14ac:dyDescent="0.2">
      <c r="A10" s="71" t="s">
        <v>203</v>
      </c>
      <c r="B10" s="72" t="s">
        <v>15</v>
      </c>
      <c r="C10" s="73">
        <f t="shared" ref="C10:E10" si="0">SUM(C12:C14)+SUM(C27:C28)</f>
        <v>624</v>
      </c>
      <c r="D10" s="19">
        <f t="shared" si="0"/>
        <v>11793</v>
      </c>
      <c r="E10" s="19">
        <f t="shared" si="0"/>
        <v>1400</v>
      </c>
      <c r="F10" s="19">
        <f>SUM(F12:F14)+SUM(F27:F28)</f>
        <v>15698</v>
      </c>
    </row>
    <row r="11" spans="1:6" x14ac:dyDescent="0.2">
      <c r="A11" s="74" t="s">
        <v>204</v>
      </c>
      <c r="B11" s="72" t="s">
        <v>13</v>
      </c>
      <c r="C11" s="75" t="s">
        <v>13</v>
      </c>
      <c r="D11" s="76" t="s">
        <v>13</v>
      </c>
      <c r="E11" s="75" t="s">
        <v>13</v>
      </c>
      <c r="F11" s="77" t="s">
        <v>13</v>
      </c>
    </row>
    <row r="12" spans="1:6" x14ac:dyDescent="0.2">
      <c r="A12" s="78" t="s">
        <v>205</v>
      </c>
      <c r="B12" s="72" t="s">
        <v>18</v>
      </c>
      <c r="C12" s="73">
        <v>0</v>
      </c>
      <c r="D12" s="79">
        <v>0</v>
      </c>
      <c r="E12" s="73">
        <v>0</v>
      </c>
      <c r="F12" s="80">
        <v>0</v>
      </c>
    </row>
    <row r="13" spans="1:6" x14ac:dyDescent="0.2">
      <c r="A13" s="78" t="s">
        <v>206</v>
      </c>
      <c r="B13" s="72" t="s">
        <v>20</v>
      </c>
      <c r="C13" s="73">
        <v>0</v>
      </c>
      <c r="D13" s="79">
        <v>0</v>
      </c>
      <c r="E13" s="73">
        <v>0</v>
      </c>
      <c r="F13" s="80">
        <v>0</v>
      </c>
    </row>
    <row r="14" spans="1:6" x14ac:dyDescent="0.2">
      <c r="A14" s="78" t="s">
        <v>207</v>
      </c>
      <c r="B14" s="72" t="s">
        <v>208</v>
      </c>
      <c r="C14" s="73">
        <f>C16+C20+C24</f>
        <v>624</v>
      </c>
      <c r="D14" s="19">
        <f t="shared" ref="D14:F14" si="1">D16+D20+D24</f>
        <v>11793</v>
      </c>
      <c r="E14" s="19">
        <f t="shared" si="1"/>
        <v>1400</v>
      </c>
      <c r="F14" s="19">
        <f t="shared" si="1"/>
        <v>14831</v>
      </c>
    </row>
    <row r="15" spans="1:6" x14ac:dyDescent="0.2">
      <c r="A15" s="74" t="s">
        <v>204</v>
      </c>
      <c r="B15" s="72" t="s">
        <v>13</v>
      </c>
      <c r="C15" s="75" t="s">
        <v>13</v>
      </c>
      <c r="D15" s="76" t="s">
        <v>13</v>
      </c>
      <c r="E15" s="75" t="s">
        <v>13</v>
      </c>
      <c r="F15" s="77" t="s">
        <v>13</v>
      </c>
    </row>
    <row r="16" spans="1:6" ht="25.5" x14ac:dyDescent="0.2">
      <c r="A16" s="78" t="s">
        <v>209</v>
      </c>
      <c r="B16" s="72" t="s">
        <v>210</v>
      </c>
      <c r="C16" s="73">
        <f>SUM(C18:C19)</f>
        <v>0</v>
      </c>
      <c r="D16" s="73">
        <f t="shared" ref="D16:F16" si="2">SUM(D18:D19)</f>
        <v>0</v>
      </c>
      <c r="E16" s="73">
        <f t="shared" si="2"/>
        <v>0</v>
      </c>
      <c r="F16" s="73">
        <f t="shared" si="2"/>
        <v>0</v>
      </c>
    </row>
    <row r="17" spans="1:11" x14ac:dyDescent="0.2">
      <c r="A17" s="74" t="s">
        <v>204</v>
      </c>
      <c r="B17" s="72" t="s">
        <v>13</v>
      </c>
      <c r="C17" s="75" t="s">
        <v>13</v>
      </c>
      <c r="D17" s="76" t="s">
        <v>13</v>
      </c>
      <c r="E17" s="75" t="s">
        <v>13</v>
      </c>
      <c r="F17" s="77" t="s">
        <v>13</v>
      </c>
    </row>
    <row r="18" spans="1:11" ht="38.25" x14ac:dyDescent="0.2">
      <c r="A18" s="78" t="s">
        <v>211</v>
      </c>
      <c r="B18" s="72" t="s">
        <v>212</v>
      </c>
      <c r="C18" s="73">
        <v>0</v>
      </c>
      <c r="D18" s="79">
        <v>0</v>
      </c>
      <c r="E18" s="73">
        <v>0</v>
      </c>
      <c r="F18" s="80">
        <v>0</v>
      </c>
    </row>
    <row r="19" spans="1:11" ht="38.25" x14ac:dyDescent="0.2">
      <c r="A19" s="78" t="s">
        <v>213</v>
      </c>
      <c r="B19" s="72" t="s">
        <v>214</v>
      </c>
      <c r="C19" s="73">
        <v>0</v>
      </c>
      <c r="D19" s="79">
        <v>0</v>
      </c>
      <c r="E19" s="73">
        <v>0</v>
      </c>
      <c r="F19" s="80">
        <v>0</v>
      </c>
    </row>
    <row r="20" spans="1:11" ht="38.25" x14ac:dyDescent="0.2">
      <c r="A20" s="78" t="s">
        <v>215</v>
      </c>
      <c r="B20" s="72" t="s">
        <v>216</v>
      </c>
      <c r="C20" s="81">
        <v>624</v>
      </c>
      <c r="D20" s="81">
        <v>11793</v>
      </c>
      <c r="E20" s="19">
        <v>1400</v>
      </c>
      <c r="F20" s="19">
        <v>14831</v>
      </c>
    </row>
    <row r="21" spans="1:11" x14ac:dyDescent="0.2">
      <c r="A21" s="74" t="s">
        <v>204</v>
      </c>
      <c r="B21" s="72" t="s">
        <v>13</v>
      </c>
      <c r="C21" s="75" t="s">
        <v>13</v>
      </c>
      <c r="D21" s="76" t="s">
        <v>13</v>
      </c>
      <c r="E21" s="75" t="s">
        <v>13</v>
      </c>
      <c r="F21" s="77" t="s">
        <v>13</v>
      </c>
    </row>
    <row r="22" spans="1:11" ht="51" x14ac:dyDescent="0.2">
      <c r="A22" s="78" t="s">
        <v>217</v>
      </c>
      <c r="B22" s="72" t="s">
        <v>218</v>
      </c>
      <c r="C22" s="73">
        <v>0</v>
      </c>
      <c r="D22" s="79">
        <v>0</v>
      </c>
      <c r="E22" s="73">
        <v>0</v>
      </c>
      <c r="F22" s="80">
        <v>257</v>
      </c>
    </row>
    <row r="23" spans="1:11" ht="25.5" x14ac:dyDescent="0.2">
      <c r="A23" s="82" t="s">
        <v>219</v>
      </c>
      <c r="B23" s="83" t="s">
        <v>220</v>
      </c>
      <c r="C23" s="84">
        <v>352</v>
      </c>
      <c r="D23" s="85">
        <v>2346</v>
      </c>
      <c r="E23" s="86">
        <v>131</v>
      </c>
      <c r="F23" s="19">
        <v>1962</v>
      </c>
    </row>
    <row r="24" spans="1:11" ht="25.5" x14ac:dyDescent="0.2">
      <c r="A24" s="87" t="s">
        <v>221</v>
      </c>
      <c r="B24" s="83" t="s">
        <v>222</v>
      </c>
      <c r="C24" s="88">
        <f>C26</f>
        <v>0</v>
      </c>
      <c r="D24" s="88">
        <f t="shared" ref="D24:F24" si="3">D26</f>
        <v>0</v>
      </c>
      <c r="E24" s="88">
        <f t="shared" si="3"/>
        <v>0</v>
      </c>
      <c r="F24" s="88">
        <f t="shared" si="3"/>
        <v>0</v>
      </c>
    </row>
    <row r="25" spans="1:11" x14ac:dyDescent="0.2">
      <c r="A25" s="89" t="s">
        <v>204</v>
      </c>
      <c r="B25" s="83" t="s">
        <v>13</v>
      </c>
      <c r="C25" s="90" t="s">
        <v>13</v>
      </c>
      <c r="D25" s="91" t="s">
        <v>13</v>
      </c>
      <c r="E25" s="90" t="s">
        <v>13</v>
      </c>
      <c r="F25" s="92" t="s">
        <v>13</v>
      </c>
    </row>
    <row r="26" spans="1:11" ht="25.5" x14ac:dyDescent="0.2">
      <c r="A26" s="87" t="s">
        <v>223</v>
      </c>
      <c r="B26" s="83" t="s">
        <v>224</v>
      </c>
      <c r="C26" s="88">
        <v>0</v>
      </c>
      <c r="D26" s="93">
        <v>0</v>
      </c>
      <c r="E26" s="88">
        <v>0</v>
      </c>
      <c r="F26" s="94">
        <v>0</v>
      </c>
    </row>
    <row r="27" spans="1:11" x14ac:dyDescent="0.2">
      <c r="A27" s="87" t="s">
        <v>225</v>
      </c>
      <c r="B27" s="83" t="s">
        <v>226</v>
      </c>
      <c r="C27" s="88">
        <v>0</v>
      </c>
      <c r="D27" s="93">
        <v>0</v>
      </c>
      <c r="E27" s="88">
        <v>0</v>
      </c>
      <c r="F27" s="94">
        <v>0</v>
      </c>
    </row>
    <row r="28" spans="1:11" x14ac:dyDescent="0.2">
      <c r="A28" s="87" t="s">
        <v>227</v>
      </c>
      <c r="B28" s="83" t="s">
        <v>228</v>
      </c>
      <c r="C28" s="88">
        <v>0</v>
      </c>
      <c r="D28" s="93">
        <v>0</v>
      </c>
      <c r="E28" s="88">
        <v>0</v>
      </c>
      <c r="F28" s="95">
        <v>867</v>
      </c>
    </row>
    <row r="29" spans="1:11" x14ac:dyDescent="0.2">
      <c r="A29" s="87" t="s">
        <v>229</v>
      </c>
      <c r="B29" s="96" t="s">
        <v>9</v>
      </c>
      <c r="C29" s="19">
        <f>C31+SUM(C35:C42)</f>
        <v>1579</v>
      </c>
      <c r="D29" s="19">
        <f t="shared" ref="D29:F29" si="4">D31+SUM(D35:D42)</f>
        <v>37079</v>
      </c>
      <c r="E29" s="19">
        <f t="shared" si="4"/>
        <v>5003</v>
      </c>
      <c r="F29" s="19">
        <f t="shared" si="4"/>
        <v>33984</v>
      </c>
      <c r="H29" s="97"/>
      <c r="I29" s="98"/>
      <c r="J29" s="97"/>
      <c r="K29" s="98"/>
    </row>
    <row r="30" spans="1:11" x14ac:dyDescent="0.2">
      <c r="A30" s="89" t="s">
        <v>16</v>
      </c>
      <c r="B30" s="99" t="s">
        <v>13</v>
      </c>
      <c r="C30" s="90" t="s">
        <v>13</v>
      </c>
      <c r="D30" s="100" t="s">
        <v>13</v>
      </c>
      <c r="E30" s="90" t="s">
        <v>13</v>
      </c>
      <c r="F30" s="101" t="s">
        <v>13</v>
      </c>
    </row>
    <row r="31" spans="1:11" x14ac:dyDescent="0.2">
      <c r="A31" s="87" t="s">
        <v>230</v>
      </c>
      <c r="B31" s="99" t="s">
        <v>231</v>
      </c>
      <c r="C31" s="88">
        <f>SUM(C33:C34)</f>
        <v>0</v>
      </c>
      <c r="D31" s="88">
        <f t="shared" ref="D31:F31" si="5">SUM(D33:D34)</f>
        <v>0</v>
      </c>
      <c r="E31" s="88">
        <f t="shared" si="5"/>
        <v>0</v>
      </c>
      <c r="F31" s="88">
        <f t="shared" si="5"/>
        <v>0</v>
      </c>
    </row>
    <row r="32" spans="1:11" x14ac:dyDescent="0.2">
      <c r="A32" s="89" t="s">
        <v>16</v>
      </c>
      <c r="B32" s="99" t="s">
        <v>13</v>
      </c>
      <c r="C32" s="90" t="s">
        <v>13</v>
      </c>
      <c r="D32" s="100" t="s">
        <v>13</v>
      </c>
      <c r="E32" s="90" t="s">
        <v>13</v>
      </c>
      <c r="F32" s="101" t="s">
        <v>13</v>
      </c>
    </row>
    <row r="33" spans="1:6" x14ac:dyDescent="0.2">
      <c r="A33" s="87" t="s">
        <v>232</v>
      </c>
      <c r="B33" s="99" t="s">
        <v>233</v>
      </c>
      <c r="C33" s="88">
        <v>0</v>
      </c>
      <c r="D33" s="102">
        <v>0</v>
      </c>
      <c r="E33" s="88">
        <v>0</v>
      </c>
      <c r="F33" s="103">
        <v>0</v>
      </c>
    </row>
    <row r="34" spans="1:6" x14ac:dyDescent="0.2">
      <c r="A34" s="87" t="s">
        <v>234</v>
      </c>
      <c r="B34" s="99" t="s">
        <v>235</v>
      </c>
      <c r="C34" s="88">
        <v>0</v>
      </c>
      <c r="D34" s="102">
        <v>0</v>
      </c>
      <c r="E34" s="88">
        <v>0</v>
      </c>
      <c r="F34" s="103">
        <v>0</v>
      </c>
    </row>
    <row r="35" spans="1:6" x14ac:dyDescent="0.2">
      <c r="A35" s="87" t="s">
        <v>236</v>
      </c>
      <c r="B35" s="99" t="s">
        <v>237</v>
      </c>
      <c r="C35" s="88">
        <v>0</v>
      </c>
      <c r="D35" s="102">
        <v>0</v>
      </c>
      <c r="E35" s="88">
        <v>0</v>
      </c>
      <c r="F35" s="103">
        <v>0</v>
      </c>
    </row>
    <row r="36" spans="1:6" x14ac:dyDescent="0.2">
      <c r="A36" s="87" t="s">
        <v>238</v>
      </c>
      <c r="B36" s="99" t="s">
        <v>239</v>
      </c>
      <c r="C36" s="88">
        <v>0</v>
      </c>
      <c r="D36" s="102">
        <v>0</v>
      </c>
      <c r="E36" s="88">
        <v>0</v>
      </c>
      <c r="F36" s="103">
        <v>0</v>
      </c>
    </row>
    <row r="37" spans="1:6" x14ac:dyDescent="0.2">
      <c r="A37" s="87" t="s">
        <v>240</v>
      </c>
      <c r="B37" s="99" t="s">
        <v>241</v>
      </c>
      <c r="C37" s="104">
        <v>675</v>
      </c>
      <c r="D37" s="105">
        <v>8100</v>
      </c>
      <c r="E37" s="88">
        <v>675</v>
      </c>
      <c r="F37" s="19">
        <v>8100</v>
      </c>
    </row>
    <row r="38" spans="1:6" x14ac:dyDescent="0.2">
      <c r="A38" s="87" t="s">
        <v>242</v>
      </c>
      <c r="B38" s="99" t="s">
        <v>243</v>
      </c>
      <c r="C38" s="104">
        <v>699</v>
      </c>
      <c r="D38" s="105">
        <v>26279</v>
      </c>
      <c r="E38" s="19">
        <v>4083</v>
      </c>
      <c r="F38" s="19">
        <v>22639</v>
      </c>
    </row>
    <row r="39" spans="1:6" x14ac:dyDescent="0.2">
      <c r="A39" s="87" t="s">
        <v>244</v>
      </c>
      <c r="B39" s="99" t="s">
        <v>245</v>
      </c>
      <c r="C39" s="88">
        <v>205</v>
      </c>
      <c r="D39" s="105">
        <v>2700</v>
      </c>
      <c r="E39" s="88">
        <v>245</v>
      </c>
      <c r="F39" s="19">
        <v>3245</v>
      </c>
    </row>
    <row r="40" spans="1:6" x14ac:dyDescent="0.2">
      <c r="A40" s="87" t="s">
        <v>246</v>
      </c>
      <c r="B40" s="99" t="s">
        <v>247</v>
      </c>
      <c r="C40" s="88">
        <v>0</v>
      </c>
      <c r="D40" s="102">
        <v>0</v>
      </c>
      <c r="E40" s="88">
        <v>0</v>
      </c>
      <c r="F40" s="103">
        <v>0</v>
      </c>
    </row>
    <row r="41" spans="1:6" x14ac:dyDescent="0.2">
      <c r="A41" s="87" t="s">
        <v>248</v>
      </c>
      <c r="B41" s="99" t="s">
        <v>249</v>
      </c>
      <c r="C41" s="88">
        <v>0</v>
      </c>
      <c r="D41" s="102">
        <v>0</v>
      </c>
      <c r="E41" s="88">
        <v>0</v>
      </c>
      <c r="F41" s="103">
        <v>0</v>
      </c>
    </row>
    <row r="42" spans="1:6" ht="25.5" x14ac:dyDescent="0.2">
      <c r="A42" s="87" t="s">
        <v>72</v>
      </c>
      <c r="B42" s="99" t="s">
        <v>250</v>
      </c>
      <c r="C42" s="88">
        <v>0</v>
      </c>
      <c r="D42" s="102">
        <v>0</v>
      </c>
      <c r="E42" s="88">
        <v>0</v>
      </c>
      <c r="F42" s="103">
        <v>0</v>
      </c>
    </row>
    <row r="43" spans="1:6" x14ac:dyDescent="0.2">
      <c r="A43" s="87" t="s">
        <v>251</v>
      </c>
      <c r="B43" s="99" t="s">
        <v>10</v>
      </c>
      <c r="C43" s="104">
        <v>405</v>
      </c>
      <c r="D43" s="105">
        <v>18574</v>
      </c>
      <c r="E43" s="19">
        <v>7704</v>
      </c>
      <c r="F43" s="19">
        <v>28741</v>
      </c>
    </row>
    <row r="44" spans="1:6" ht="38.25" x14ac:dyDescent="0.2">
      <c r="A44" s="87" t="s">
        <v>252</v>
      </c>
      <c r="B44" s="99" t="s">
        <v>11</v>
      </c>
      <c r="C44" s="104">
        <v>219</v>
      </c>
      <c r="D44" s="105">
        <v>-12146</v>
      </c>
      <c r="E44" s="106">
        <v>-4883</v>
      </c>
      <c r="F44" s="106">
        <v>43567</v>
      </c>
    </row>
    <row r="45" spans="1:6" x14ac:dyDescent="0.2">
      <c r="A45" s="87" t="s">
        <v>253</v>
      </c>
      <c r="B45" s="99" t="s">
        <v>28</v>
      </c>
      <c r="C45" s="88">
        <v>0</v>
      </c>
      <c r="D45" s="105">
        <v>41</v>
      </c>
      <c r="E45" s="88">
        <v>0</v>
      </c>
      <c r="F45" s="103">
        <v>348</v>
      </c>
    </row>
    <row r="46" spans="1:6" x14ac:dyDescent="0.2">
      <c r="A46" s="87" t="s">
        <v>254</v>
      </c>
      <c r="B46" s="99" t="s">
        <v>31</v>
      </c>
      <c r="C46" s="104">
        <v>10461</v>
      </c>
      <c r="D46" s="105">
        <v>101235</v>
      </c>
      <c r="E46" s="106">
        <v>19630</v>
      </c>
      <c r="F46" s="106">
        <v>194706</v>
      </c>
    </row>
    <row r="47" spans="1:6" x14ac:dyDescent="0.2">
      <c r="A47" s="87" t="s">
        <v>255</v>
      </c>
      <c r="B47" s="99" t="s">
        <v>35</v>
      </c>
      <c r="C47" s="88">
        <v>0</v>
      </c>
      <c r="D47" s="102">
        <v>0</v>
      </c>
      <c r="E47" s="88">
        <v>0</v>
      </c>
      <c r="F47" s="103">
        <v>0</v>
      </c>
    </row>
    <row r="48" spans="1:6" x14ac:dyDescent="0.2">
      <c r="A48" s="87" t="s">
        <v>256</v>
      </c>
      <c r="B48" s="99" t="s">
        <v>39</v>
      </c>
      <c r="C48" s="88">
        <v>0</v>
      </c>
      <c r="D48" s="102">
        <v>0</v>
      </c>
      <c r="E48" s="106">
        <v>17000</v>
      </c>
      <c r="F48" s="106">
        <v>18266</v>
      </c>
    </row>
    <row r="49" spans="1:6" ht="25.5" x14ac:dyDescent="0.2">
      <c r="A49" s="87" t="s">
        <v>257</v>
      </c>
      <c r="B49" s="99" t="s">
        <v>41</v>
      </c>
      <c r="C49" s="88">
        <v>0</v>
      </c>
      <c r="D49" s="102">
        <v>0</v>
      </c>
      <c r="E49" s="88">
        <v>0</v>
      </c>
      <c r="F49" s="103">
        <v>0</v>
      </c>
    </row>
    <row r="50" spans="1:6" ht="25.5" x14ac:dyDescent="0.2">
      <c r="A50" s="87" t="s">
        <v>258</v>
      </c>
      <c r="B50" s="107" t="s">
        <v>43</v>
      </c>
      <c r="C50" s="88">
        <f>SUM(C52:C55)</f>
        <v>0</v>
      </c>
      <c r="D50" s="88">
        <f t="shared" ref="D50:F50" si="6">SUM(D52:D55)</f>
        <v>0</v>
      </c>
      <c r="E50" s="88">
        <f t="shared" si="6"/>
        <v>0</v>
      </c>
      <c r="F50" s="88">
        <f t="shared" si="6"/>
        <v>0</v>
      </c>
    </row>
    <row r="51" spans="1:6" x14ac:dyDescent="0.2">
      <c r="A51" s="89" t="s">
        <v>16</v>
      </c>
      <c r="B51" s="99" t="s">
        <v>13</v>
      </c>
      <c r="C51" s="90" t="s">
        <v>13</v>
      </c>
      <c r="D51" s="100" t="s">
        <v>13</v>
      </c>
      <c r="E51" s="90" t="s">
        <v>13</v>
      </c>
      <c r="F51" s="101" t="s">
        <v>13</v>
      </c>
    </row>
    <row r="52" spans="1:6" x14ac:dyDescent="0.2">
      <c r="A52" s="87" t="s">
        <v>259</v>
      </c>
      <c r="B52" s="99" t="s">
        <v>260</v>
      </c>
      <c r="C52" s="88">
        <v>0</v>
      </c>
      <c r="D52" s="102">
        <v>0</v>
      </c>
      <c r="E52" s="88">
        <v>0</v>
      </c>
      <c r="F52" s="103">
        <v>0</v>
      </c>
    </row>
    <row r="53" spans="1:6" x14ac:dyDescent="0.2">
      <c r="A53" s="87" t="s">
        <v>261</v>
      </c>
      <c r="B53" s="99" t="s">
        <v>262</v>
      </c>
      <c r="C53" s="88">
        <v>0</v>
      </c>
      <c r="D53" s="102">
        <v>0</v>
      </c>
      <c r="E53" s="88">
        <v>0</v>
      </c>
      <c r="F53" s="103">
        <v>0</v>
      </c>
    </row>
    <row r="54" spans="1:6" x14ac:dyDescent="0.2">
      <c r="A54" s="87" t="s">
        <v>263</v>
      </c>
      <c r="B54" s="99" t="s">
        <v>264</v>
      </c>
      <c r="C54" s="88">
        <v>0</v>
      </c>
      <c r="D54" s="102">
        <v>0</v>
      </c>
      <c r="E54" s="88">
        <v>0</v>
      </c>
      <c r="F54" s="103">
        <v>0</v>
      </c>
    </row>
    <row r="55" spans="1:6" x14ac:dyDescent="0.2">
      <c r="A55" s="87" t="s">
        <v>265</v>
      </c>
      <c r="B55" s="99" t="s">
        <v>266</v>
      </c>
      <c r="C55" s="88">
        <v>0</v>
      </c>
      <c r="D55" s="102">
        <v>0</v>
      </c>
      <c r="E55" s="88">
        <v>0</v>
      </c>
      <c r="F55" s="103">
        <v>0</v>
      </c>
    </row>
    <row r="56" spans="1:6" ht="38.25" x14ac:dyDescent="0.2">
      <c r="A56" s="87" t="s">
        <v>267</v>
      </c>
      <c r="B56" s="99" t="s">
        <v>45</v>
      </c>
      <c r="C56" s="106">
        <v>43</v>
      </c>
      <c r="D56" s="106">
        <v>689</v>
      </c>
      <c r="E56" s="106">
        <v>0</v>
      </c>
      <c r="F56" s="106">
        <v>1087</v>
      </c>
    </row>
    <row r="57" spans="1:6" x14ac:dyDescent="0.2">
      <c r="A57" s="87" t="s">
        <v>268</v>
      </c>
      <c r="B57" s="99" t="s">
        <v>47</v>
      </c>
      <c r="C57" s="104">
        <v>1983</v>
      </c>
      <c r="D57" s="105">
        <v>18527</v>
      </c>
      <c r="E57" s="106">
        <v>3990</v>
      </c>
      <c r="F57" s="106">
        <v>15198</v>
      </c>
    </row>
    <row r="58" spans="1:6" x14ac:dyDescent="0.2">
      <c r="A58" s="90" t="s">
        <v>269</v>
      </c>
      <c r="B58" s="99" t="s">
        <v>49</v>
      </c>
      <c r="C58" s="108">
        <f>C10+C29+SUM(C43:C50)+SUM(C56:C57)</f>
        <v>15314</v>
      </c>
      <c r="D58" s="108">
        <f t="shared" ref="D58:F58" si="7">D10+D29+SUM(D43:D50)+SUM(D56:D57)</f>
        <v>175792</v>
      </c>
      <c r="E58" s="108">
        <f t="shared" si="7"/>
        <v>49844</v>
      </c>
      <c r="F58" s="108">
        <f t="shared" si="7"/>
        <v>351595</v>
      </c>
    </row>
    <row r="59" spans="1:6" x14ac:dyDescent="0.2">
      <c r="A59" s="87" t="s">
        <v>270</v>
      </c>
      <c r="B59" s="99" t="s">
        <v>51</v>
      </c>
      <c r="C59" s="88">
        <f>SUM(C61:C64)</f>
        <v>88</v>
      </c>
      <c r="D59" s="106">
        <f t="shared" ref="D59:F59" si="8">SUM(D61:D64)</f>
        <v>3922</v>
      </c>
      <c r="E59" s="88">
        <f t="shared" si="8"/>
        <v>635</v>
      </c>
      <c r="F59" s="106">
        <f t="shared" si="8"/>
        <v>7411</v>
      </c>
    </row>
    <row r="60" spans="1:6" x14ac:dyDescent="0.2">
      <c r="A60" s="89" t="s">
        <v>204</v>
      </c>
      <c r="B60" s="99" t="s">
        <v>13</v>
      </c>
      <c r="C60" s="90" t="s">
        <v>13</v>
      </c>
      <c r="D60" s="100" t="s">
        <v>13</v>
      </c>
      <c r="E60" s="90" t="s">
        <v>13</v>
      </c>
      <c r="F60" s="101" t="s">
        <v>13</v>
      </c>
    </row>
    <row r="61" spans="1:6" x14ac:dyDescent="0.2">
      <c r="A61" s="87" t="s">
        <v>271</v>
      </c>
      <c r="B61" s="99" t="s">
        <v>272</v>
      </c>
      <c r="C61" s="88">
        <v>0</v>
      </c>
      <c r="D61" s="102">
        <v>0</v>
      </c>
      <c r="E61" s="88">
        <v>0</v>
      </c>
      <c r="F61" s="103">
        <v>0</v>
      </c>
    </row>
    <row r="62" spans="1:6" x14ac:dyDescent="0.2">
      <c r="A62" s="87" t="s">
        <v>273</v>
      </c>
      <c r="B62" s="99" t="s">
        <v>274</v>
      </c>
      <c r="C62" s="88">
        <v>0</v>
      </c>
      <c r="D62" s="102">
        <v>0</v>
      </c>
      <c r="E62" s="88">
        <v>0</v>
      </c>
      <c r="F62" s="103">
        <v>0</v>
      </c>
    </row>
    <row r="63" spans="1:6" x14ac:dyDescent="0.2">
      <c r="A63" s="87" t="s">
        <v>275</v>
      </c>
      <c r="B63" s="99" t="s">
        <v>276</v>
      </c>
      <c r="C63" s="88">
        <v>0</v>
      </c>
      <c r="D63" s="102">
        <v>0</v>
      </c>
      <c r="E63" s="88">
        <v>0</v>
      </c>
      <c r="F63" s="103">
        <v>0</v>
      </c>
    </row>
    <row r="64" spans="1:6" x14ac:dyDescent="0.2">
      <c r="A64" s="87" t="s">
        <v>277</v>
      </c>
      <c r="B64" s="99" t="s">
        <v>278</v>
      </c>
      <c r="C64" s="104">
        <v>88</v>
      </c>
      <c r="D64" s="105">
        <v>3922</v>
      </c>
      <c r="E64" s="106">
        <v>635</v>
      </c>
      <c r="F64" s="106">
        <v>7411</v>
      </c>
    </row>
    <row r="65" spans="1:6" x14ac:dyDescent="0.2">
      <c r="A65" s="87" t="s">
        <v>279</v>
      </c>
      <c r="B65" s="99" t="s">
        <v>53</v>
      </c>
      <c r="C65" s="88">
        <f>SUM(C67:C72)</f>
        <v>225</v>
      </c>
      <c r="D65" s="105">
        <f t="shared" ref="D65:F65" si="9">SUM(D67:D72)</f>
        <v>2072</v>
      </c>
      <c r="E65" s="88">
        <f t="shared" si="9"/>
        <v>72</v>
      </c>
      <c r="F65" s="88">
        <f t="shared" si="9"/>
        <v>846</v>
      </c>
    </row>
    <row r="66" spans="1:6" x14ac:dyDescent="0.2">
      <c r="A66" s="89" t="s">
        <v>16</v>
      </c>
      <c r="B66" s="99" t="s">
        <v>13</v>
      </c>
      <c r="C66" s="90" t="s">
        <v>13</v>
      </c>
      <c r="D66" s="100" t="s">
        <v>13</v>
      </c>
      <c r="E66" s="90" t="s">
        <v>13</v>
      </c>
      <c r="F66" s="101" t="s">
        <v>13</v>
      </c>
    </row>
    <row r="67" spans="1:6" x14ac:dyDescent="0.2">
      <c r="A67" s="87" t="s">
        <v>280</v>
      </c>
      <c r="B67" s="99" t="s">
        <v>55</v>
      </c>
      <c r="C67" s="88">
        <v>0</v>
      </c>
      <c r="D67" s="102">
        <v>0</v>
      </c>
      <c r="E67" s="88">
        <v>0</v>
      </c>
      <c r="F67" s="103">
        <v>0</v>
      </c>
    </row>
    <row r="68" spans="1:6" x14ac:dyDescent="0.2">
      <c r="A68" s="87" t="s">
        <v>281</v>
      </c>
      <c r="B68" s="99" t="s">
        <v>61</v>
      </c>
      <c r="C68" s="104">
        <v>186</v>
      </c>
      <c r="D68" s="105">
        <v>1309</v>
      </c>
      <c r="E68" s="88">
        <v>30</v>
      </c>
      <c r="F68" s="103">
        <v>572</v>
      </c>
    </row>
    <row r="69" spans="1:6" x14ac:dyDescent="0.2">
      <c r="A69" s="87" t="s">
        <v>282</v>
      </c>
      <c r="B69" s="99" t="s">
        <v>63</v>
      </c>
      <c r="C69" s="88">
        <v>0</v>
      </c>
      <c r="D69" s="105">
        <v>568</v>
      </c>
      <c r="E69" s="88">
        <v>0</v>
      </c>
      <c r="F69" s="103">
        <v>11</v>
      </c>
    </row>
    <row r="70" spans="1:6" x14ac:dyDescent="0.2">
      <c r="A70" s="87" t="s">
        <v>283</v>
      </c>
      <c r="B70" s="99" t="s">
        <v>65</v>
      </c>
      <c r="C70" s="88">
        <v>0</v>
      </c>
      <c r="D70" s="105">
        <v>63</v>
      </c>
      <c r="E70" s="88">
        <v>31</v>
      </c>
      <c r="F70" s="103">
        <v>126</v>
      </c>
    </row>
    <row r="71" spans="1:6" x14ac:dyDescent="0.2">
      <c r="A71" s="87" t="s">
        <v>284</v>
      </c>
      <c r="B71" s="99" t="s">
        <v>67</v>
      </c>
      <c r="C71" s="88">
        <v>0</v>
      </c>
      <c r="D71" s="109">
        <v>0</v>
      </c>
      <c r="E71" s="88">
        <v>0</v>
      </c>
      <c r="F71" s="110">
        <v>0</v>
      </c>
    </row>
    <row r="72" spans="1:6" x14ac:dyDescent="0.2">
      <c r="A72" s="87" t="s">
        <v>285</v>
      </c>
      <c r="B72" s="107" t="s">
        <v>69</v>
      </c>
      <c r="C72" s="104">
        <v>39</v>
      </c>
      <c r="D72" s="105">
        <v>132</v>
      </c>
      <c r="E72" s="88">
        <v>11</v>
      </c>
      <c r="F72" s="103">
        <v>137</v>
      </c>
    </row>
    <row r="73" spans="1:6" ht="25.5" x14ac:dyDescent="0.2">
      <c r="A73" s="87" t="s">
        <v>286</v>
      </c>
      <c r="B73" s="99" t="s">
        <v>77</v>
      </c>
      <c r="C73" s="88">
        <f>SUM(C75:C79)</f>
        <v>0</v>
      </c>
      <c r="D73" s="88">
        <f t="shared" ref="D73:F73" si="10">SUM(D75:D79)</f>
        <v>0</v>
      </c>
      <c r="E73" s="88">
        <f t="shared" si="10"/>
        <v>0</v>
      </c>
      <c r="F73" s="88">
        <f t="shared" si="10"/>
        <v>0</v>
      </c>
    </row>
    <row r="74" spans="1:6" x14ac:dyDescent="0.2">
      <c r="A74" s="89" t="s">
        <v>16</v>
      </c>
      <c r="B74" s="99" t="s">
        <v>13</v>
      </c>
      <c r="C74" s="90" t="s">
        <v>13</v>
      </c>
      <c r="D74" s="100" t="s">
        <v>13</v>
      </c>
      <c r="E74" s="90" t="s">
        <v>13</v>
      </c>
      <c r="F74" s="101" t="s">
        <v>13</v>
      </c>
    </row>
    <row r="75" spans="1:6" x14ac:dyDescent="0.2">
      <c r="A75" s="87" t="s">
        <v>287</v>
      </c>
      <c r="B75" s="99" t="s">
        <v>79</v>
      </c>
      <c r="C75" s="88">
        <v>0</v>
      </c>
      <c r="D75" s="102">
        <v>0</v>
      </c>
      <c r="E75" s="88">
        <v>0</v>
      </c>
      <c r="F75" s="103">
        <v>0</v>
      </c>
    </row>
    <row r="76" spans="1:6" x14ac:dyDescent="0.2">
      <c r="A76" s="87" t="s">
        <v>288</v>
      </c>
      <c r="B76" s="99" t="s">
        <v>81</v>
      </c>
      <c r="C76" s="88">
        <v>0</v>
      </c>
      <c r="D76" s="102">
        <v>0</v>
      </c>
      <c r="E76" s="88">
        <v>0</v>
      </c>
      <c r="F76" s="103">
        <v>0</v>
      </c>
    </row>
    <row r="77" spans="1:6" x14ac:dyDescent="0.2">
      <c r="A77" s="87" t="s">
        <v>289</v>
      </c>
      <c r="B77" s="99" t="s">
        <v>83</v>
      </c>
      <c r="C77" s="88">
        <v>0</v>
      </c>
      <c r="D77" s="102">
        <v>0</v>
      </c>
      <c r="E77" s="88">
        <v>0</v>
      </c>
      <c r="F77" s="103">
        <v>0</v>
      </c>
    </row>
    <row r="78" spans="1:6" x14ac:dyDescent="0.2">
      <c r="A78" s="87" t="s">
        <v>290</v>
      </c>
      <c r="B78" s="99" t="s">
        <v>85</v>
      </c>
      <c r="C78" s="88">
        <v>0</v>
      </c>
      <c r="D78" s="102">
        <v>0</v>
      </c>
      <c r="E78" s="88">
        <v>0</v>
      </c>
      <c r="F78" s="103">
        <v>0</v>
      </c>
    </row>
    <row r="79" spans="1:6" x14ac:dyDescent="0.2">
      <c r="A79" s="87" t="s">
        <v>291</v>
      </c>
      <c r="B79" s="99" t="s">
        <v>292</v>
      </c>
      <c r="C79" s="88">
        <v>0</v>
      </c>
      <c r="D79" s="102">
        <v>0</v>
      </c>
      <c r="E79" s="88">
        <v>0</v>
      </c>
      <c r="F79" s="103">
        <v>0</v>
      </c>
    </row>
    <row r="80" spans="1:6" x14ac:dyDescent="0.2">
      <c r="A80" s="87" t="s">
        <v>293</v>
      </c>
      <c r="B80" s="99" t="s">
        <v>87</v>
      </c>
      <c r="C80" s="104">
        <v>438</v>
      </c>
      <c r="D80" s="105">
        <v>18600</v>
      </c>
      <c r="E80" s="106">
        <v>10604</v>
      </c>
      <c r="F80" s="106">
        <v>26175</v>
      </c>
    </row>
    <row r="81" spans="1:11" ht="38.25" x14ac:dyDescent="0.2">
      <c r="A81" s="87" t="s">
        <v>294</v>
      </c>
      <c r="B81" s="99" t="s">
        <v>89</v>
      </c>
      <c r="C81" s="106">
        <v>35909</v>
      </c>
      <c r="D81" s="106">
        <v>23893</v>
      </c>
      <c r="E81" s="106">
        <v>-5729</v>
      </c>
      <c r="F81" s="106">
        <v>4673</v>
      </c>
    </row>
    <row r="82" spans="1:11" x14ac:dyDescent="0.2">
      <c r="A82" s="87" t="s">
        <v>295</v>
      </c>
      <c r="B82" s="99" t="s">
        <v>91</v>
      </c>
      <c r="C82" s="104">
        <v>11</v>
      </c>
      <c r="D82" s="105">
        <v>354</v>
      </c>
      <c r="E82" s="88">
        <v>190</v>
      </c>
      <c r="F82" s="106">
        <v>1287</v>
      </c>
    </row>
    <row r="83" spans="1:11" x14ac:dyDescent="0.2">
      <c r="A83" s="87" t="s">
        <v>296</v>
      </c>
      <c r="B83" s="99" t="s">
        <v>93</v>
      </c>
      <c r="C83" s="104">
        <v>14527</v>
      </c>
      <c r="D83" s="105">
        <v>103413</v>
      </c>
      <c r="E83" s="106">
        <v>7533</v>
      </c>
      <c r="F83" s="106">
        <v>149809</v>
      </c>
    </row>
    <row r="84" spans="1:11" x14ac:dyDescent="0.2">
      <c r="A84" s="87" t="s">
        <v>297</v>
      </c>
      <c r="B84" s="99" t="s">
        <v>95</v>
      </c>
      <c r="C84" s="88">
        <v>0</v>
      </c>
      <c r="D84" s="102">
        <v>0</v>
      </c>
      <c r="E84" s="106">
        <v>0</v>
      </c>
      <c r="F84" s="103">
        <v>0</v>
      </c>
    </row>
    <row r="85" spans="1:11" x14ac:dyDescent="0.2">
      <c r="A85" s="87" t="s">
        <v>298</v>
      </c>
      <c r="B85" s="99" t="s">
        <v>98</v>
      </c>
      <c r="C85" s="104">
        <v>143</v>
      </c>
      <c r="D85" s="105">
        <v>143</v>
      </c>
      <c r="E85" s="106">
        <v>17000</v>
      </c>
      <c r="F85" s="106">
        <v>18141</v>
      </c>
    </row>
    <row r="86" spans="1:11" ht="25.5" x14ac:dyDescent="0.2">
      <c r="A86" s="87" t="s">
        <v>299</v>
      </c>
      <c r="B86" s="99" t="s">
        <v>100</v>
      </c>
      <c r="C86" s="88">
        <v>0</v>
      </c>
      <c r="D86" s="102">
        <v>0</v>
      </c>
      <c r="E86" s="88">
        <v>0</v>
      </c>
      <c r="F86" s="103">
        <v>0</v>
      </c>
    </row>
    <row r="87" spans="1:11" ht="25.5" x14ac:dyDescent="0.2">
      <c r="A87" s="111" t="s">
        <v>300</v>
      </c>
      <c r="B87" s="99" t="s">
        <v>102</v>
      </c>
      <c r="C87" s="112">
        <f>SUM(C89:C92)</f>
        <v>0</v>
      </c>
      <c r="D87" s="112">
        <f t="shared" ref="D87:F87" si="11">SUM(D89:D92)</f>
        <v>0</v>
      </c>
      <c r="E87" s="112">
        <f t="shared" si="11"/>
        <v>0</v>
      </c>
      <c r="F87" s="112">
        <f t="shared" si="11"/>
        <v>0</v>
      </c>
    </row>
    <row r="88" spans="1:11" x14ac:dyDescent="0.2">
      <c r="A88" s="113" t="s">
        <v>16</v>
      </c>
      <c r="B88" s="99" t="s">
        <v>13</v>
      </c>
      <c r="C88" s="114" t="s">
        <v>13</v>
      </c>
      <c r="D88" s="100" t="s">
        <v>13</v>
      </c>
      <c r="E88" s="114" t="s">
        <v>13</v>
      </c>
      <c r="F88" s="101" t="s">
        <v>13</v>
      </c>
    </row>
    <row r="89" spans="1:11" x14ac:dyDescent="0.2">
      <c r="A89" s="111" t="s">
        <v>301</v>
      </c>
      <c r="B89" s="99" t="s">
        <v>302</v>
      </c>
      <c r="C89" s="112">
        <v>0</v>
      </c>
      <c r="D89" s="102">
        <v>0</v>
      </c>
      <c r="E89" s="112">
        <v>0</v>
      </c>
      <c r="F89" s="103">
        <v>0</v>
      </c>
    </row>
    <row r="90" spans="1:11" x14ac:dyDescent="0.2">
      <c r="A90" s="111" t="s">
        <v>303</v>
      </c>
      <c r="B90" s="99" t="s">
        <v>304</v>
      </c>
      <c r="C90" s="112">
        <v>0</v>
      </c>
      <c r="D90" s="102">
        <v>0</v>
      </c>
      <c r="E90" s="112">
        <v>0</v>
      </c>
      <c r="F90" s="103">
        <v>0</v>
      </c>
    </row>
    <row r="91" spans="1:11" x14ac:dyDescent="0.2">
      <c r="A91" s="111" t="s">
        <v>305</v>
      </c>
      <c r="B91" s="99" t="s">
        <v>306</v>
      </c>
      <c r="C91" s="112">
        <v>0</v>
      </c>
      <c r="D91" s="102">
        <v>0</v>
      </c>
      <c r="E91" s="112">
        <v>0</v>
      </c>
      <c r="F91" s="103">
        <v>0</v>
      </c>
    </row>
    <row r="92" spans="1:11" x14ac:dyDescent="0.2">
      <c r="A92" s="111" t="s">
        <v>307</v>
      </c>
      <c r="B92" s="99" t="s">
        <v>308</v>
      </c>
      <c r="C92" s="112">
        <v>0</v>
      </c>
      <c r="D92" s="102">
        <v>0</v>
      </c>
      <c r="E92" s="112">
        <v>0</v>
      </c>
      <c r="F92" s="110">
        <v>0</v>
      </c>
    </row>
    <row r="93" spans="1:11" ht="38.25" x14ac:dyDescent="0.2">
      <c r="A93" s="111" t="s">
        <v>309</v>
      </c>
      <c r="B93" s="107" t="s">
        <v>104</v>
      </c>
      <c r="C93" s="115">
        <v>13</v>
      </c>
      <c r="D93" s="116">
        <v>473</v>
      </c>
      <c r="E93" s="112">
        <v>11</v>
      </c>
      <c r="F93" s="117">
        <v>586</v>
      </c>
    </row>
    <row r="94" spans="1:11" x14ac:dyDescent="0.2">
      <c r="A94" s="111" t="s">
        <v>310</v>
      </c>
      <c r="B94" s="99" t="s">
        <v>106</v>
      </c>
      <c r="C94" s="106">
        <f>SUM(C96:C101)</f>
        <v>7023</v>
      </c>
      <c r="D94" s="106">
        <f t="shared" ref="D94:F94" si="12">SUM(D96:D101)</f>
        <v>86369</v>
      </c>
      <c r="E94" s="106">
        <f t="shared" si="12"/>
        <v>8714</v>
      </c>
      <c r="F94" s="106">
        <f t="shared" si="12"/>
        <v>82633</v>
      </c>
      <c r="H94" s="97"/>
      <c r="I94" s="97"/>
      <c r="J94" s="97"/>
      <c r="K94" s="97"/>
    </row>
    <row r="95" spans="1:11" x14ac:dyDescent="0.2">
      <c r="A95" s="113" t="s">
        <v>16</v>
      </c>
      <c r="B95" s="99" t="s">
        <v>13</v>
      </c>
      <c r="C95" s="114" t="s">
        <v>13</v>
      </c>
      <c r="D95" s="100" t="s">
        <v>13</v>
      </c>
      <c r="E95" s="106" t="s">
        <v>13</v>
      </c>
      <c r="F95" s="106" t="s">
        <v>13</v>
      </c>
    </row>
    <row r="96" spans="1:11" x14ac:dyDescent="0.2">
      <c r="A96" s="111" t="s">
        <v>311</v>
      </c>
      <c r="B96" s="99" t="s">
        <v>312</v>
      </c>
      <c r="C96" s="106">
        <v>4650</v>
      </c>
      <c r="D96" s="106">
        <v>49754</v>
      </c>
      <c r="E96" s="106">
        <v>4887</v>
      </c>
      <c r="F96" s="106">
        <v>42499</v>
      </c>
    </row>
    <row r="97" spans="1:6" x14ac:dyDescent="0.2">
      <c r="A97" s="111" t="s">
        <v>313</v>
      </c>
      <c r="B97" s="99" t="s">
        <v>314</v>
      </c>
      <c r="C97" s="112">
        <v>0</v>
      </c>
      <c r="D97" s="102">
        <v>0</v>
      </c>
      <c r="E97" s="112">
        <v>0</v>
      </c>
      <c r="F97" s="117">
        <v>873</v>
      </c>
    </row>
    <row r="98" spans="1:6" x14ac:dyDescent="0.2">
      <c r="A98" s="111" t="s">
        <v>315</v>
      </c>
      <c r="B98" s="99" t="s">
        <v>316</v>
      </c>
      <c r="C98" s="106">
        <v>1813</v>
      </c>
      <c r="D98" s="106">
        <v>30452</v>
      </c>
      <c r="E98" s="106">
        <v>3209</v>
      </c>
      <c r="F98" s="106">
        <v>33038</v>
      </c>
    </row>
    <row r="99" spans="1:6" x14ac:dyDescent="0.2">
      <c r="A99" s="111" t="s">
        <v>317</v>
      </c>
      <c r="B99" s="99" t="s">
        <v>318</v>
      </c>
      <c r="C99" s="106">
        <v>55</v>
      </c>
      <c r="D99" s="106">
        <v>743</v>
      </c>
      <c r="E99" s="106">
        <v>99</v>
      </c>
      <c r="F99" s="106">
        <v>1369</v>
      </c>
    </row>
    <row r="100" spans="1:6" ht="38.25" x14ac:dyDescent="0.2">
      <c r="A100" s="111" t="s">
        <v>319</v>
      </c>
      <c r="B100" s="99" t="s">
        <v>320</v>
      </c>
      <c r="C100" s="115">
        <v>505</v>
      </c>
      <c r="D100" s="105">
        <v>5419</v>
      </c>
      <c r="E100" s="106">
        <v>519</v>
      </c>
      <c r="F100" s="106">
        <v>4734</v>
      </c>
    </row>
    <row r="101" spans="1:6" x14ac:dyDescent="0.2">
      <c r="A101" s="111" t="s">
        <v>321</v>
      </c>
      <c r="B101" s="99" t="s">
        <v>322</v>
      </c>
      <c r="C101" s="112">
        <v>0</v>
      </c>
      <c r="D101" s="102">
        <v>1</v>
      </c>
      <c r="E101" s="112">
        <v>0</v>
      </c>
      <c r="F101" s="117">
        <v>120</v>
      </c>
    </row>
    <row r="102" spans="1:6" x14ac:dyDescent="0.2">
      <c r="A102" s="111" t="s">
        <v>323</v>
      </c>
      <c r="B102" s="99" t="s">
        <v>108</v>
      </c>
      <c r="C102" s="112">
        <v>0</v>
      </c>
      <c r="D102" s="102">
        <v>0</v>
      </c>
      <c r="E102" s="106">
        <v>48000</v>
      </c>
      <c r="F102" s="106">
        <v>48558</v>
      </c>
    </row>
    <row r="103" spans="1:6" x14ac:dyDescent="0.2">
      <c r="A103" s="114" t="s">
        <v>324</v>
      </c>
      <c r="B103" s="99" t="s">
        <v>110</v>
      </c>
      <c r="C103" s="108">
        <f>C59+C65+C73+SUM(C80:C87)+SUM(C93:C94)+C102</f>
        <v>58377</v>
      </c>
      <c r="D103" s="108">
        <f t="shared" ref="D103:F103" si="13">D59+D65+D73+SUM(D80:D87)+SUM(D93:D94)+D102</f>
        <v>239239</v>
      </c>
      <c r="E103" s="108">
        <f t="shared" si="13"/>
        <v>87030</v>
      </c>
      <c r="F103" s="108">
        <f t="shared" si="13"/>
        <v>340119</v>
      </c>
    </row>
    <row r="104" spans="1:6" ht="25.5" x14ac:dyDescent="0.2">
      <c r="A104" s="114" t="s">
        <v>325</v>
      </c>
      <c r="B104" s="99" t="s">
        <v>112</v>
      </c>
      <c r="C104" s="108">
        <f>C58-C103</f>
        <v>-43063</v>
      </c>
      <c r="D104" s="108">
        <f t="shared" ref="D104:F104" si="14">D58-D103</f>
        <v>-63447</v>
      </c>
      <c r="E104" s="108">
        <f t="shared" si="14"/>
        <v>-37186</v>
      </c>
      <c r="F104" s="108">
        <f t="shared" si="14"/>
        <v>11476</v>
      </c>
    </row>
    <row r="105" spans="1:6" x14ac:dyDescent="0.2">
      <c r="A105" s="111" t="s">
        <v>326</v>
      </c>
      <c r="B105" s="99" t="s">
        <v>137</v>
      </c>
      <c r="C105" s="112">
        <v>0</v>
      </c>
      <c r="D105" s="102">
        <v>0</v>
      </c>
      <c r="E105" s="106">
        <v>11</v>
      </c>
      <c r="F105" s="106">
        <v>27</v>
      </c>
    </row>
    <row r="106" spans="1:6" ht="25.5" x14ac:dyDescent="0.2">
      <c r="A106" s="114" t="s">
        <v>327</v>
      </c>
      <c r="B106" s="99" t="s">
        <v>147</v>
      </c>
      <c r="C106" s="108">
        <f>C104-C105</f>
        <v>-43063</v>
      </c>
      <c r="D106" s="108">
        <f t="shared" ref="D106:F106" si="15">D104-D105</f>
        <v>-63447</v>
      </c>
      <c r="E106" s="108">
        <f t="shared" si="15"/>
        <v>-37197</v>
      </c>
      <c r="F106" s="108">
        <f t="shared" si="15"/>
        <v>11449</v>
      </c>
    </row>
    <row r="107" spans="1:6" x14ac:dyDescent="0.2">
      <c r="A107" s="118" t="s">
        <v>328</v>
      </c>
      <c r="B107" s="119" t="s">
        <v>149</v>
      </c>
      <c r="C107" s="120">
        <v>0</v>
      </c>
      <c r="D107" s="117">
        <v>0</v>
      </c>
      <c r="E107" s="106">
        <v>0</v>
      </c>
      <c r="F107" s="106">
        <v>0</v>
      </c>
    </row>
    <row r="108" spans="1:6" ht="25.5" x14ac:dyDescent="0.2">
      <c r="A108" s="121" t="s">
        <v>329</v>
      </c>
      <c r="B108" s="119" t="s">
        <v>151</v>
      </c>
      <c r="C108" s="108">
        <f>C106+C107</f>
        <v>-43063</v>
      </c>
      <c r="D108" s="108">
        <f t="shared" ref="D108:F108" si="16">D106+D107</f>
        <v>-63447</v>
      </c>
      <c r="E108" s="108">
        <f t="shared" si="16"/>
        <v>-37197</v>
      </c>
      <c r="F108" s="108">
        <f t="shared" si="16"/>
        <v>11449</v>
      </c>
    </row>
    <row r="109" spans="1:6" x14ac:dyDescent="0.2">
      <c r="C109" s="97"/>
      <c r="D109" s="97"/>
      <c r="F109" s="97"/>
    </row>
    <row r="110" spans="1:6" ht="14.45" customHeight="1" x14ac:dyDescent="0.2">
      <c r="A110" s="8" t="s">
        <v>330</v>
      </c>
    </row>
    <row r="111" spans="1:6" ht="9.1999999999999993" customHeight="1" x14ac:dyDescent="0.2"/>
    <row r="112" spans="1:6" ht="14.45" customHeight="1" x14ac:dyDescent="0.2">
      <c r="A112" s="122" t="s">
        <v>13</v>
      </c>
      <c r="B112" s="60"/>
      <c r="C112" s="60"/>
      <c r="D112" s="60"/>
      <c r="E112" s="60"/>
      <c r="F112" s="61"/>
    </row>
    <row r="114" spans="1:6" ht="14.45" customHeight="1" x14ac:dyDescent="0.2">
      <c r="A114" s="8" t="s">
        <v>190</v>
      </c>
      <c r="C114" s="62" t="s">
        <v>13</v>
      </c>
      <c r="D114" s="2"/>
      <c r="F114" s="63"/>
    </row>
    <row r="115" spans="1:6" ht="18.2" customHeight="1" x14ac:dyDescent="0.2">
      <c r="A115" s="65" t="s">
        <v>191</v>
      </c>
    </row>
    <row r="116" spans="1:6" ht="14.45" customHeight="1" x14ac:dyDescent="0.2">
      <c r="A116" s="8" t="s">
        <v>331</v>
      </c>
      <c r="C116" s="62" t="s">
        <v>13</v>
      </c>
      <c r="D116" s="2"/>
      <c r="F116" s="63"/>
    </row>
    <row r="117" spans="1:6" ht="18.95" customHeight="1" x14ac:dyDescent="0.2">
      <c r="A117" s="65" t="s">
        <v>193</v>
      </c>
    </row>
    <row r="118" spans="1:6" ht="14.45" customHeight="1" x14ac:dyDescent="0.2">
      <c r="A118" s="8" t="s">
        <v>194</v>
      </c>
      <c r="C118" s="62" t="s">
        <v>13</v>
      </c>
      <c r="D118" s="2"/>
    </row>
    <row r="119" spans="1:6" ht="17.45" customHeight="1" x14ac:dyDescent="0.2">
      <c r="A119" s="65" t="s">
        <v>193</v>
      </c>
    </row>
    <row r="120" spans="1:6" ht="14.45" customHeight="1" x14ac:dyDescent="0.2">
      <c r="A120" s="8" t="s">
        <v>195</v>
      </c>
      <c r="C120" s="62" t="s">
        <v>196</v>
      </c>
      <c r="D120" s="2"/>
    </row>
    <row r="121" spans="1:6" ht="18.2" customHeight="1" x14ac:dyDescent="0.2"/>
  </sheetData>
  <mergeCells count="8">
    <mergeCell ref="C118:D118"/>
    <mergeCell ref="C120:D120"/>
    <mergeCell ref="A1:F1"/>
    <mergeCell ref="A3:F3"/>
    <mergeCell ref="A5:F5"/>
    <mergeCell ref="A112:F112"/>
    <mergeCell ref="C114:D114"/>
    <mergeCell ref="C116:D116"/>
  </mergeCells>
  <pageMargins left="0" right="0" top="0" bottom="0" header="0.31496062992125984" footer="0.31496062992125984"/>
  <pageSetup paperSize="9" scale="73" orientation="portrait" r:id="rId1"/>
  <rowBreaks count="2" manualBreakCount="2">
    <brk id="60" max="5" man="1"/>
    <brk id="12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ф10 41(с 01.01.2020г.)</vt:lpstr>
      <vt:lpstr>ф11 41(с 01.01.2020г.)</vt:lpstr>
      <vt:lpstr>'ф11 41(с 01.01.2020г.)'!Заголовки_для_печати</vt:lpstr>
      <vt:lpstr>'ф11 41(с 01.01.2020г.)'!Область_печати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Ainur Bexatova</cp:lastModifiedBy>
  <dcterms:created xsi:type="dcterms:W3CDTF">2020-01-17T10:29:10Z</dcterms:created>
  <dcterms:modified xsi:type="dcterms:W3CDTF">2020-01-17T10:32:09Z</dcterms:modified>
</cp:coreProperties>
</file>