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19\Листинг\"/>
    </mc:Choice>
  </mc:AlternateContent>
  <xr:revisionPtr revIDLastSave="0" documentId="10_ncr:100000_{F4749F54-7A68-4939-B797-37293BFE4B98}" xr6:coauthVersionLast="31" xr6:coauthVersionMax="31" xr10:uidLastSave="{00000000-0000-0000-0000-000000000000}"/>
  <bookViews>
    <workbookView xWindow="240" yWindow="75" windowWidth="24720" windowHeight="12090" xr2:uid="{00000000-000D-0000-FFFF-FFFF00000000}"/>
  </bookViews>
  <sheets>
    <sheet name="Ф1" sheetId="4" r:id="rId1"/>
    <sheet name="Ф2" sheetId="7" r:id="rId2"/>
    <sheet name="Ф3" sheetId="6" r:id="rId3"/>
    <sheet name="Ф4" sheetId="3" r:id="rId4"/>
  </sheets>
  <definedNames>
    <definedName name="_xlnm.Print_Area" localSheetId="0">Ф1!$A$1:$E$46</definedName>
  </definedNames>
  <calcPr calcId="179017"/>
</workbook>
</file>

<file path=xl/calcChain.xml><?xml version="1.0" encoding="utf-8"?>
<calcChain xmlns="http://schemas.openxmlformats.org/spreadsheetml/2006/main">
  <c r="E22" i="4" l="1"/>
  <c r="C22" i="4"/>
  <c r="C21" i="4" l="1"/>
  <c r="I27" i="3" l="1"/>
  <c r="E25" i="3"/>
  <c r="E29" i="3" s="1"/>
  <c r="C29" i="3"/>
  <c r="I28" i="3"/>
  <c r="H21" i="3"/>
  <c r="I20" i="3"/>
  <c r="I19" i="3"/>
  <c r="I12" i="3"/>
  <c r="I13" i="3" s="1"/>
  <c r="G13" i="3"/>
  <c r="E13" i="3"/>
  <c r="E42" i="6"/>
  <c r="E37" i="6"/>
  <c r="E20" i="6"/>
  <c r="E28" i="6" s="1"/>
  <c r="E30" i="6" s="1"/>
  <c r="E44" i="6" s="1"/>
  <c r="E48" i="6" s="1"/>
  <c r="E47" i="7" l="1"/>
  <c r="E28" i="7"/>
  <c r="E16" i="7"/>
  <c r="E20" i="7" s="1"/>
  <c r="E36" i="7" s="1"/>
  <c r="E38" i="7" s="1"/>
  <c r="E49" i="7" s="1"/>
  <c r="E30" i="4"/>
  <c r="E16" i="4"/>
  <c r="C42" i="6" l="1"/>
  <c r="C37" i="6" l="1"/>
  <c r="C16" i="7" l="1"/>
  <c r="C20" i="7" s="1"/>
  <c r="C47" i="7"/>
  <c r="C28" i="7"/>
  <c r="C36" i="7" l="1"/>
  <c r="C38" i="7" s="1"/>
  <c r="C20" i="6" l="1"/>
  <c r="C28" i="6" s="1"/>
  <c r="C30" i="6" s="1"/>
  <c r="C48" i="6" s="1"/>
  <c r="G25" i="3"/>
  <c r="G29" i="3" s="1"/>
  <c r="C49" i="7"/>
  <c r="A1" i="3" l="1"/>
  <c r="C21" i="3"/>
  <c r="I24" i="3"/>
  <c r="I23" i="3"/>
  <c r="G17" i="3"/>
  <c r="G21" i="3" s="1"/>
  <c r="E17" i="3"/>
  <c r="E21" i="3" s="1"/>
  <c r="I16" i="3"/>
  <c r="I15" i="3"/>
  <c r="I17" i="3" s="1"/>
  <c r="I21" i="3" s="1"/>
  <c r="I25" i="3" l="1"/>
  <c r="I29" i="3" s="1"/>
  <c r="E24" i="4" l="1"/>
  <c r="E43" i="4"/>
  <c r="C43" i="4"/>
  <c r="E36" i="4"/>
  <c r="C36" i="4"/>
  <c r="C24" i="4"/>
  <c r="E45" i="4" l="1"/>
  <c r="C45" i="4"/>
</calcChain>
</file>

<file path=xl/sharedStrings.xml><?xml version="1.0" encoding="utf-8"?>
<sst xmlns="http://schemas.openxmlformats.org/spreadsheetml/2006/main" count="161" uniqueCount="126">
  <si>
    <t>Приме-</t>
  </si>
  <si>
    <t>чания</t>
  </si>
  <si>
    <t>31 декабря</t>
  </si>
  <si>
    <t>-</t>
  </si>
  <si>
    <t>Прочие активы</t>
  </si>
  <si>
    <t>Уставный капитал</t>
  </si>
  <si>
    <t>Непокрытый убыток</t>
  </si>
  <si>
    <t>2018 года</t>
  </si>
  <si>
    <t xml:space="preserve">ОТЧЕТ О ФИНАНСОВОМ ПОЛОЖЕНИИ </t>
  </si>
  <si>
    <t>(в тысячах казахстанских тенге)</t>
  </si>
  <si>
    <t>примечание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</si>
  <si>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</si>
  <si>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</si>
  <si>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</si>
  <si>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</si>
  <si>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</si>
  <si>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</si>
  <si>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</si>
  <si>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Производные финансовые инструменты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</si>
  <si>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</si>
  <si>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</si>
  <si>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</si>
  <si>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</si>
  <si>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</si>
  <si>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Выпущенные долговые ценные бумаги</t>
  </si>
  <si>
    <t>Кредиторская задолженность</t>
  </si>
  <si>
    <t>Начисленные комиссионные расходы к оплате</t>
  </si>
  <si>
    <t>Текущее налоговое обязательство</t>
  </si>
  <si>
    <t>Прочие обязательства</t>
  </si>
  <si>
    <t>ИТОГО ОБЯЗАТЕЛЬСТВА</t>
  </si>
  <si>
    <t>КАПИТАЛ</t>
  </si>
  <si>
    <t>Резервный капитал</t>
  </si>
  <si>
    <t>ИТОГО КАПИТАЛ</t>
  </si>
  <si>
    <t>ИТОГО КАПИТАЛ И ОБЯЗАТЕЛЬСТВА</t>
  </si>
  <si>
    <t>АКЦИОНЕРНОЕ ОБЩЕСТВО «ИНВЕСТИЦИОННЫЙ ДОМ  «FINCRAFT»</t>
  </si>
  <si>
    <t>Отложенное налоговое требование</t>
  </si>
  <si>
    <t>Нераспределенная прибыль/(убыток)</t>
  </si>
  <si>
    <t>Прочие доходы/(расходы)</t>
  </si>
  <si>
    <t>ДВИЖЕНИЕ ДЕНЕЖНЫХ СРЕДСТВ ОТ</t>
  </si>
  <si>
    <t>Итого</t>
  </si>
  <si>
    <t>капитал</t>
  </si>
  <si>
    <t>Итого совокупный убыток за год</t>
  </si>
  <si>
    <t>На 31 декабря 2017 года</t>
  </si>
  <si>
    <t>Чистая прибыль</t>
  </si>
  <si>
    <t>Прочий совокупный доход</t>
  </si>
  <si>
    <t>Прочий совокупный убыток</t>
  </si>
  <si>
    <t>Итого совокупный доход</t>
  </si>
  <si>
    <t>ОТЧЕТ ОБ ИЗМЕНЕНИЯХ В КАПИТАЛЕ</t>
  </si>
  <si>
    <t>30 июня</t>
  </si>
  <si>
    <t>Выплата дивидендов акционеру</t>
  </si>
  <si>
    <t>Ценные бумаги, оцениваемые по справедливой стоимости,  изменения которых отражаются в составе прибыли или убытка</t>
  </si>
  <si>
    <t>ОПЕРАЦИОННОЙ ДЕЯТЕЛЬНОСТИ:</t>
  </si>
  <si>
    <t>Прибыль/(убыток) до экономии/(расходов) по налогу на прибыль</t>
  </si>
  <si>
    <t>Корректировки на:</t>
  </si>
  <si>
    <t>Прочие резервы</t>
  </si>
  <si>
    <t>Износ и амортизация</t>
  </si>
  <si>
    <t>Денежные средства от операционной деятельности до изменения операционных активов и обязательств</t>
  </si>
  <si>
    <t>Уменьшение/(увеличение) в операционных активах:</t>
  </si>
  <si>
    <t>Средства в банках</t>
  </si>
  <si>
    <t>Торговая дебиторская задолженность</t>
  </si>
  <si>
    <t>Увеличение/(уменьшение) в операционных обязательствах:</t>
  </si>
  <si>
    <t>Начисленные расходы и прочие обязательства</t>
  </si>
  <si>
    <t>Чистые денежные средства полученные от/ (использованные в) операционной деятельности до расходов по налогу на прибыль</t>
  </si>
  <si>
    <t>Налог на прибыль уплаченный</t>
  </si>
  <si>
    <t>Чистые денежные средства полученные от/ (использованные в) операционной деятельности</t>
  </si>
  <si>
    <t>ДВИЖЕНИЕ ДЕНЕЖНЫХ СРЕДСТВ ОТ ИНВЕСТИЦИОННОЙ ДЕЯТЕЛЬНОСТИ:</t>
  </si>
  <si>
    <t xml:space="preserve">Приобретение основных средств </t>
  </si>
  <si>
    <t>Займ, выданный связанной стороне</t>
  </si>
  <si>
    <t>Чистые денежные средства использованные в</t>
  </si>
  <si>
    <t>инвестиционной деятельности</t>
  </si>
  <si>
    <t>Чистые нереализованные (доходы)/расходы по операциям с финансовыми активами по справедливой стоимости через прибыль или убыток</t>
  </si>
  <si>
    <t>Чистый нереализованный убыток/(прибыль) по переоценке иностранной валюты</t>
  </si>
  <si>
    <t>Амортизация дисконта</t>
  </si>
  <si>
    <t xml:space="preserve">Финансовые активы по справедливой стоимости через прибыль или убыток </t>
  </si>
  <si>
    <t>ДВИЖЕНИЕ ДЕНЕЖНЫХ СРЕДСТВ ОТ ФИНАНСОВОЙ ДЕЯТЕЛЬНОСТИ:</t>
  </si>
  <si>
    <t>Влияние изменений обменных курсов на денежные средства и их эквиваленты</t>
  </si>
  <si>
    <t>ЧИСТОЕ УМЕНЬШЕНИЕ В ДЕНЕЖНЫХ СРЕДСТВАХ И ИХ ЭКВИВАЛЕНТАХ</t>
  </si>
  <si>
    <t>ДЕНЕЖНЫЕ СРЕДСТВА И ИХ ЭКВИВАЛЕНТЫ, на начало года</t>
  </si>
  <si>
    <t>Чистые денежные средства использованные в финансовой деятельности</t>
  </si>
  <si>
    <t>Процентные доходы</t>
  </si>
  <si>
    <t>Процентный доход по договорам обратной покупки РЕПО</t>
  </si>
  <si>
    <t>Процентный доход по средствам в банках</t>
  </si>
  <si>
    <t>Процентный доход по финансовым активам по справедливой стоимости через прибыль или убыток</t>
  </si>
  <si>
    <t>Чистые комиссионные доходы</t>
  </si>
  <si>
    <t>Чистая прибыль/(убыток) по операциям с финансовыми активами по справедливой стоимости через прибыль или убыток</t>
  </si>
  <si>
    <t>Чистые непроцентные доходы/(расходы)</t>
  </si>
  <si>
    <t>Расходы на персонал</t>
  </si>
  <si>
    <t>Прочие операционные расходы</t>
  </si>
  <si>
    <t>Налоги, кроме налога на прибыль</t>
  </si>
  <si>
    <t>Прибыль/(убыток) до расходов по налогу на прибыль</t>
  </si>
  <si>
    <t>Расходы по налогу на прибыль</t>
  </si>
  <si>
    <t>Чистая прибыль/(убыток) за период</t>
  </si>
  <si>
    <t>Прочий совокупный доход:</t>
  </si>
  <si>
    <t>Статьи, которые впоследствии могут быть реклассифицированы в состав прибылей или убытков:</t>
  </si>
  <si>
    <t>Итого процентный доход</t>
  </si>
  <si>
    <t>Прочий совокупный доход за год</t>
  </si>
  <si>
    <t xml:space="preserve">Итого совокупный доход/(убыток) за период </t>
  </si>
  <si>
    <t>Возврат займа, выданного связанной стороне</t>
  </si>
  <si>
    <t>Чистая прибыль/ (убыток) по операциям c иностранной валютой</t>
  </si>
  <si>
    <t>ПО СОСТОЯНИЮ на 30 июня 2019 года</t>
  </si>
  <si>
    <t>2019 года</t>
  </si>
  <si>
    <t>Займы полученные</t>
  </si>
  <si>
    <t>ОТЧЕТ О ДВИЖЕНИИ ДЕНЕЖНЫХ СРЕДСТВ</t>
  </si>
  <si>
    <t>ОТЧЕТ О ПРИБЫЛЯХ И УБЫТКАХ И ПРОЧЕМ СОВОКУПНОМ ДОХОДЕ</t>
  </si>
  <si>
    <t>ЗА ПЕРИОД, ЗАКОНЧИВШИЙСЯ 30 ИЮНЯ 2019 ГОДА</t>
  </si>
  <si>
    <t>Процентный доход(расход) по займам</t>
  </si>
  <si>
    <t>Прочие процентные доходы</t>
  </si>
  <si>
    <t>Доходы/(убытки) от обесценения финансовых активов, оцениваемых по справедливой стоимости через прочий совокупный доход</t>
  </si>
  <si>
    <t>Эффект от перехода к МСФО (IFRS) 9</t>
  </si>
  <si>
    <t>Пересчитанное сальдо</t>
  </si>
  <si>
    <t>Дисконт при первоначальном признании займов, выданных связанным сторонам</t>
  </si>
  <si>
    <t>На 31 декабря 2018 года</t>
  </si>
  <si>
    <t>На 30 июня 2019 года</t>
  </si>
  <si>
    <t>Процентный доход по финансовым активам, оцениваемым по справедливой стоимости через прочий совокупный доход</t>
  </si>
  <si>
    <t xml:space="preserve">За период,  закончившихся 30 июня </t>
  </si>
  <si>
    <t>Ценные бумаги, учитываемые по справедливой стоимости через прочий совокупный доход (за вычетом резервов на обесценение)</t>
  </si>
  <si>
    <t>Чистая реализованная прибыль от выбытия финансовых активов, оцениваемым по справедливой стоимости через прочий совокупный доход</t>
  </si>
  <si>
    <t>Прим</t>
  </si>
  <si>
    <t>Статьи, которые впоследствии не могут быть реклассифицированы в состав прибылей или убытков:</t>
  </si>
  <si>
    <t>Нереализованный доход от переоценки долевых финансовых активов, оцениваемых по справедливой стоимости через прочий совокупный доход</t>
  </si>
  <si>
    <t>Нереализованный доход от переоценки долговых финансовых активов, оцениваемым по справедливой стоимости через прочий совокупный доход</t>
  </si>
  <si>
    <t>ДЕНЕЖНЫЕ СРЕДСТВА И ИХ ЭКВИВАЛЕНТЫ, на конец периода</t>
  </si>
  <si>
    <t>(Доходы)/убытки от обесценения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</si>
  <si>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</si>
  <si>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Поступления от погашения финансовых активов, оцениваемых по справедливой стоимости через прочий совокупный доход</t>
  </si>
  <si>
    <t>Резерв переоценки финансовых активов, оцениваемых по справедливой стоимости через прочий совокупный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</si>
</sst>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(* #,##0.00_);_(* \(#,##0.00\);_(* &quot;-&quot;??_);_(@_)"/>
    <numFmt numFmtId="168" formatCode="_([$€]* #,##0.00_);_([$€]* \(#,##0.00\);_([$€]* &quot;-&quot;??_);_(@_)"/>
    <numFmt numFmtId="169" formatCode="_-* #,##0.00[$€]_-;\-* #,##0.00[$€]_-;_-* &quot;-&quot;??[$€]_-;_-@_-"/>
    <numFmt numFmtId="170" formatCode="_-* #&quot;,&quot;##0\ _р_._-;\-* #&quot;,&quot;##0\ _р_._-;_-* &quot;-&quot;\ _р_._-;_-@_-"/>
    <numFmt numFmtId="171" formatCode="_-* #&quot;,&quot;##0.00\ _р_._-;\-* #&quot;,&quot;##0.00\ _р_._-;_-* &quot;-&quot;??\ _р_._-;_-@_-"/>
    <numFmt numFmtId="172" formatCode="_-* #,##0.00_K_Z_T_-;\-* #,##0.00_K_Z_T_-;_-* &quot;-&quot;??_K_Z_T_-;_-@_-"/>
    <numFmt numFmtId="173" formatCode="_(&quot;$&quot;* #,##0_);_(&quot;$&quot;* \(#,##0\);_(&quot;$&quot;* &quot;-&quot;_);_(@_)"/>
    <numFmt numFmtId="174" formatCode="_(* #,##0_);_(* \(#,##0\);_(* &quot;-&quot;??_);_(@_)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name val="Antiqua"/>
    </font>
    <font>
      <sz val="10"/>
      <color indexed="17"/>
      <name val="Arial Cyr"/>
      <family val="2"/>
      <charset val="204"/>
    </font>
    <font>
      <sz val="11"/>
      <name val="돋움"/>
      <family val="3"/>
      <charset val="129"/>
    </font>
    <font>
      <i/>
      <sz val="8"/>
      <color theme="1"/>
      <name val="Verdana"/>
      <family val="2"/>
      <charset val="204"/>
    </font>
    <font>
      <sz val="5"/>
      <color theme="1"/>
      <name val="Verdana"/>
      <family val="2"/>
      <charset val="204"/>
    </font>
    <font>
      <b/>
      <sz val="5"/>
      <color theme="1"/>
      <name val="Verdan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10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7" fillId="0" borderId="0">
      <alignment horizontal="righ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8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8" fillId="0" borderId="0">
      <alignment horizontal="center" vertical="top"/>
    </xf>
    <xf numFmtId="0" fontId="19" fillId="0" borderId="0">
      <alignment horizontal="center" vertical="top"/>
    </xf>
    <xf numFmtId="0" fontId="18" fillId="0" borderId="0">
      <alignment horizontal="center" vertical="top"/>
    </xf>
    <xf numFmtId="0" fontId="18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right" vertical="top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0" fillId="8" borderId="3" applyNumberFormat="0" applyAlignment="0" applyProtection="0"/>
    <xf numFmtId="0" fontId="21" fillId="21" borderId="4" applyNumberFormat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2" borderId="9" applyNumberFormat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5" fillId="0" borderId="0"/>
    <xf numFmtId="0" fontId="3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2" fillId="0" borderId="0"/>
    <xf numFmtId="0" fontId="5" fillId="0" borderId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24" borderId="10" applyNumberFormat="0" applyFon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9" fillId="5" borderId="0" applyNumberFormat="0" applyBorder="0" applyAlignment="0" applyProtection="0"/>
    <xf numFmtId="0" fontId="40" fillId="0" borderId="0">
      <alignment vertical="center"/>
    </xf>
  </cellStyleXfs>
  <cellXfs count="13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0" fontId="6" fillId="2" borderId="0" xfId="1" applyFont="1" applyFill="1" applyAlignment="1">
      <alignment horizontal="left" vertical="center"/>
    </xf>
    <xf numFmtId="0" fontId="5" fillId="2" borderId="0" xfId="1" applyFill="1"/>
    <xf numFmtId="0" fontId="6" fillId="2" borderId="0" xfId="1" applyFont="1" applyFill="1" applyAlignment="1">
      <alignment horizontal="justify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right" vertical="center" wrapText="1"/>
    </xf>
    <xf numFmtId="0" fontId="11" fillId="2" borderId="0" xfId="1" applyFont="1" applyFill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166" fontId="11" fillId="2" borderId="0" xfId="2" applyNumberFormat="1" applyFont="1" applyFill="1" applyAlignment="1">
      <alignment horizontal="right" vertical="center" wrapText="1"/>
    </xf>
    <xf numFmtId="0" fontId="11" fillId="2" borderId="0" xfId="1" applyFont="1" applyFill="1" applyAlignment="1">
      <alignment horizontal="right" vertical="center" wrapText="1"/>
    </xf>
    <xf numFmtId="166" fontId="5" fillId="2" borderId="0" xfId="1" applyNumberFormat="1" applyFill="1"/>
    <xf numFmtId="166" fontId="11" fillId="2" borderId="1" xfId="2" applyNumberFormat="1" applyFont="1" applyFill="1" applyBorder="1" applyAlignment="1">
      <alignment horizontal="right" vertical="center" wrapText="1"/>
    </xf>
    <xf numFmtId="166" fontId="10" fillId="2" borderId="1" xfId="2" applyNumberFormat="1" applyFont="1" applyFill="1" applyBorder="1" applyAlignment="1">
      <alignment horizontal="right" vertical="center" wrapText="1"/>
    </xf>
    <xf numFmtId="3" fontId="11" fillId="2" borderId="1" xfId="1" applyNumberFormat="1" applyFont="1" applyFill="1" applyBorder="1" applyAlignment="1">
      <alignment horizontal="right" vertical="center" wrapText="1"/>
    </xf>
    <xf numFmtId="0" fontId="12" fillId="2" borderId="0" xfId="1" applyFont="1" applyFill="1" applyAlignment="1">
      <alignment horizontal="right" vertical="center" wrapText="1"/>
    </xf>
    <xf numFmtId="3" fontId="12" fillId="2" borderId="1" xfId="1" applyNumberFormat="1" applyFont="1" applyFill="1" applyBorder="1" applyAlignment="1">
      <alignment horizontal="right" vertical="center" wrapText="1"/>
    </xf>
    <xf numFmtId="0" fontId="5" fillId="2" borderId="0" xfId="1" applyFill="1" applyAlignment="1">
      <alignment horizontal="center"/>
    </xf>
    <xf numFmtId="3" fontId="9" fillId="2" borderId="2" xfId="1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right" vertical="center" wrapText="1"/>
    </xf>
    <xf numFmtId="174" fontId="3" fillId="0" borderId="0" xfId="0" applyNumberFormat="1" applyFont="1" applyAlignment="1">
      <alignment vertical="center" wrapText="1"/>
    </xf>
    <xf numFmtId="174" fontId="2" fillId="0" borderId="13" xfId="0" applyNumberFormat="1" applyFont="1" applyBorder="1" applyAlignment="1">
      <alignment vertical="center" wrapText="1"/>
    </xf>
    <xf numFmtId="174" fontId="3" fillId="0" borderId="1" xfId="0" applyNumberFormat="1" applyFont="1" applyBorder="1" applyAlignment="1">
      <alignment vertical="center" wrapText="1"/>
    </xf>
    <xf numFmtId="174" fontId="2" fillId="0" borderId="1" xfId="0" applyNumberFormat="1" applyFont="1" applyBorder="1" applyAlignment="1">
      <alignment vertical="center" wrapText="1"/>
    </xf>
    <xf numFmtId="174" fontId="2" fillId="0" borderId="1" xfId="0" applyNumberFormat="1" applyFont="1" applyBorder="1" applyAlignment="1">
      <alignment vertical="center" wrapText="1"/>
    </xf>
    <xf numFmtId="174" fontId="2" fillId="0" borderId="0" xfId="0" applyNumberFormat="1" applyFont="1" applyAlignment="1">
      <alignment vertical="center" wrapText="1"/>
    </xf>
    <xf numFmtId="174" fontId="2" fillId="0" borderId="14" xfId="0" applyNumberFormat="1" applyFont="1" applyBorder="1" applyAlignment="1">
      <alignment vertical="center" wrapText="1"/>
    </xf>
    <xf numFmtId="174" fontId="0" fillId="0" borderId="0" xfId="0" applyNumberForma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74" fontId="2" fillId="0" borderId="1" xfId="0" applyNumberFormat="1" applyFont="1" applyBorder="1" applyAlignment="1">
      <alignment horizontal="right" vertical="center" wrapText="1"/>
    </xf>
    <xf numFmtId="174" fontId="43" fillId="0" borderId="0" xfId="0" applyNumberFormat="1" applyFont="1" applyAlignment="1">
      <alignment horizontal="right" vertical="center" wrapText="1"/>
    </xf>
    <xf numFmtId="174" fontId="3" fillId="0" borderId="0" xfId="0" applyNumberFormat="1" applyFont="1" applyAlignment="1">
      <alignment horizontal="right" vertical="center" wrapText="1"/>
    </xf>
    <xf numFmtId="174" fontId="3" fillId="0" borderId="1" xfId="0" applyNumberFormat="1" applyFont="1" applyBorder="1" applyAlignment="1">
      <alignment horizontal="right" vertical="center" wrapText="1"/>
    </xf>
    <xf numFmtId="174" fontId="3" fillId="0" borderId="2" xfId="0" applyNumberFormat="1" applyFont="1" applyBorder="1" applyAlignment="1">
      <alignment horizontal="right" vertical="center" wrapText="1"/>
    </xf>
    <xf numFmtId="174" fontId="2" fillId="0" borderId="1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 horizontal="right" vertical="center" wrapText="1"/>
    </xf>
    <xf numFmtId="0" fontId="42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6" fontId="12" fillId="2" borderId="1" xfId="2" applyNumberFormat="1" applyFont="1" applyFill="1" applyBorder="1" applyAlignment="1">
      <alignment horizontal="right" vertical="center" wrapText="1"/>
    </xf>
    <xf numFmtId="3" fontId="0" fillId="0" borderId="0" xfId="0" applyNumberFormat="1"/>
    <xf numFmtId="174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right" vertical="center" wrapText="1"/>
    </xf>
    <xf numFmtId="174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74" fontId="3" fillId="0" borderId="2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174" fontId="2" fillId="0" borderId="2" xfId="0" applyNumberFormat="1" applyFont="1" applyBorder="1" applyAlignment="1">
      <alignment vertical="center" wrapText="1"/>
    </xf>
    <xf numFmtId="17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</cellXfs>
  <cellStyles count="110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Comma 11" xfId="21" xr:uid="{00000000-0005-0000-0000-000012000000}"/>
    <cellStyle name="Comma 2" xfId="22" xr:uid="{00000000-0005-0000-0000-000013000000}"/>
    <cellStyle name="Euro" xfId="23" xr:uid="{00000000-0005-0000-0000-000014000000}"/>
    <cellStyle name="Euro 2" xfId="24" xr:uid="{00000000-0005-0000-0000-000015000000}"/>
    <cellStyle name="Euro 3" xfId="25" xr:uid="{00000000-0005-0000-0000-000016000000}"/>
    <cellStyle name="Normal 12" xfId="26" xr:uid="{00000000-0005-0000-0000-000017000000}"/>
    <cellStyle name="Normal 2" xfId="27" xr:uid="{00000000-0005-0000-0000-000018000000}"/>
    <cellStyle name="Normal 3" xfId="28" xr:uid="{00000000-0005-0000-0000-000019000000}"/>
    <cellStyle name="S0" xfId="29" xr:uid="{00000000-0005-0000-0000-00001A000000}"/>
    <cellStyle name="S1" xfId="30" xr:uid="{00000000-0005-0000-0000-00001B000000}"/>
    <cellStyle name="S10" xfId="31" xr:uid="{00000000-0005-0000-0000-00001C000000}"/>
    <cellStyle name="S11" xfId="32" xr:uid="{00000000-0005-0000-0000-00001D000000}"/>
    <cellStyle name="S12" xfId="33" xr:uid="{00000000-0005-0000-0000-00001E000000}"/>
    <cellStyle name="S13" xfId="34" xr:uid="{00000000-0005-0000-0000-00001F000000}"/>
    <cellStyle name="S14" xfId="35" xr:uid="{00000000-0005-0000-0000-000020000000}"/>
    <cellStyle name="S2" xfId="36" xr:uid="{00000000-0005-0000-0000-000021000000}"/>
    <cellStyle name="S3" xfId="37" xr:uid="{00000000-0005-0000-0000-000022000000}"/>
    <cellStyle name="S4" xfId="38" xr:uid="{00000000-0005-0000-0000-000023000000}"/>
    <cellStyle name="S5" xfId="39" xr:uid="{00000000-0005-0000-0000-000024000000}"/>
    <cellStyle name="S6" xfId="40" xr:uid="{00000000-0005-0000-0000-000025000000}"/>
    <cellStyle name="S7" xfId="41" xr:uid="{00000000-0005-0000-0000-000026000000}"/>
    <cellStyle name="S8" xfId="42" xr:uid="{00000000-0005-0000-0000-000027000000}"/>
    <cellStyle name="S9" xfId="43" xr:uid="{00000000-0005-0000-0000-000028000000}"/>
    <cellStyle name="Акцент1 2" xfId="44" xr:uid="{00000000-0005-0000-0000-000029000000}"/>
    <cellStyle name="Акцент2 2" xfId="45" xr:uid="{00000000-0005-0000-0000-00002A000000}"/>
    <cellStyle name="Акцент3 2" xfId="46" xr:uid="{00000000-0005-0000-0000-00002B000000}"/>
    <cellStyle name="Акцент4 2" xfId="47" xr:uid="{00000000-0005-0000-0000-00002C000000}"/>
    <cellStyle name="Акцент5 2" xfId="48" xr:uid="{00000000-0005-0000-0000-00002D000000}"/>
    <cellStyle name="Акцент6 2" xfId="49" xr:uid="{00000000-0005-0000-0000-00002E000000}"/>
    <cellStyle name="Ввод  2" xfId="50" xr:uid="{00000000-0005-0000-0000-00002F000000}"/>
    <cellStyle name="Вывод 2" xfId="51" xr:uid="{00000000-0005-0000-0000-000030000000}"/>
    <cellStyle name="Вычисление 2" xfId="52" xr:uid="{00000000-0005-0000-0000-000031000000}"/>
    <cellStyle name="Гиперссылка 2" xfId="53" xr:uid="{00000000-0005-0000-0000-000032000000}"/>
    <cellStyle name="Заголовок 1 2" xfId="54" xr:uid="{00000000-0005-0000-0000-000033000000}"/>
    <cellStyle name="Заголовок 2 2" xfId="55" xr:uid="{00000000-0005-0000-0000-000034000000}"/>
    <cellStyle name="Заголовок 3 2" xfId="56" xr:uid="{00000000-0005-0000-0000-000035000000}"/>
    <cellStyle name="Заголовок 4 2" xfId="57" xr:uid="{00000000-0005-0000-0000-000036000000}"/>
    <cellStyle name="Итог 2" xfId="58" xr:uid="{00000000-0005-0000-0000-000037000000}"/>
    <cellStyle name="Контрольная ячейка 2" xfId="59" xr:uid="{00000000-0005-0000-0000-000038000000}"/>
    <cellStyle name="Название 2" xfId="60" xr:uid="{00000000-0005-0000-0000-000039000000}"/>
    <cellStyle name="Нейтральный 2" xfId="61" xr:uid="{00000000-0005-0000-0000-00003A000000}"/>
    <cellStyle name="Обычный" xfId="0" builtinId="0"/>
    <cellStyle name="Обычный 2" xfId="1" xr:uid="{00000000-0005-0000-0000-00003C000000}"/>
    <cellStyle name="Обычный 2 2" xfId="62" xr:uid="{00000000-0005-0000-0000-00003D000000}"/>
    <cellStyle name="Обычный 2 3" xfId="63" xr:uid="{00000000-0005-0000-0000-00003E000000}"/>
    <cellStyle name="Обычный 2 4" xfId="64" xr:uid="{00000000-0005-0000-0000-00003F000000}"/>
    <cellStyle name="Обычный 3" xfId="65" xr:uid="{00000000-0005-0000-0000-000040000000}"/>
    <cellStyle name="Обычный 3 2" xfId="66" xr:uid="{00000000-0005-0000-0000-000041000000}"/>
    <cellStyle name="Обычный 3 2 2" xfId="67" xr:uid="{00000000-0005-0000-0000-000042000000}"/>
    <cellStyle name="Обычный 3 2 3" xfId="68" xr:uid="{00000000-0005-0000-0000-000043000000}"/>
    <cellStyle name="Обычный 3 3" xfId="69" xr:uid="{00000000-0005-0000-0000-000044000000}"/>
    <cellStyle name="Обычный 4" xfId="70" xr:uid="{00000000-0005-0000-0000-000045000000}"/>
    <cellStyle name="Обычный 5" xfId="71" xr:uid="{00000000-0005-0000-0000-000046000000}"/>
    <cellStyle name="Обычный 5 2" xfId="72" xr:uid="{00000000-0005-0000-0000-000047000000}"/>
    <cellStyle name="Обычный 6" xfId="73" xr:uid="{00000000-0005-0000-0000-000048000000}"/>
    <cellStyle name="Обычный 7" xfId="74" xr:uid="{00000000-0005-0000-0000-000049000000}"/>
    <cellStyle name="Плохой 2" xfId="75" xr:uid="{00000000-0005-0000-0000-00004A000000}"/>
    <cellStyle name="Пояснение 2" xfId="76" xr:uid="{00000000-0005-0000-0000-00004B000000}"/>
    <cellStyle name="Примечание 2" xfId="77" xr:uid="{00000000-0005-0000-0000-00004C000000}"/>
    <cellStyle name="Процентный 2" xfId="78" xr:uid="{00000000-0005-0000-0000-00004D000000}"/>
    <cellStyle name="Процентный 2 2" xfId="79" xr:uid="{00000000-0005-0000-0000-00004E000000}"/>
    <cellStyle name="Процентный 3" xfId="80" xr:uid="{00000000-0005-0000-0000-00004F000000}"/>
    <cellStyle name="Связанная ячейка 2" xfId="81" xr:uid="{00000000-0005-0000-0000-000050000000}"/>
    <cellStyle name="Стиль 1" xfId="82" xr:uid="{00000000-0005-0000-0000-000051000000}"/>
    <cellStyle name="Текст предупреждения 2" xfId="83" xr:uid="{00000000-0005-0000-0000-000052000000}"/>
    <cellStyle name="Тысячи [0]_Birga" xfId="84" xr:uid="{00000000-0005-0000-0000-000053000000}"/>
    <cellStyle name="Тысячи_Birga" xfId="85" xr:uid="{00000000-0005-0000-0000-000054000000}"/>
    <cellStyle name="Финансовый [0] 2" xfId="86" xr:uid="{00000000-0005-0000-0000-000055000000}"/>
    <cellStyle name="Финансовый [0] 3" xfId="87" xr:uid="{00000000-0005-0000-0000-000056000000}"/>
    <cellStyle name="Финансовый 10" xfId="88" xr:uid="{00000000-0005-0000-0000-000057000000}"/>
    <cellStyle name="Финансовый 11" xfId="89" xr:uid="{00000000-0005-0000-0000-000058000000}"/>
    <cellStyle name="Финансовый 12" xfId="90" xr:uid="{00000000-0005-0000-0000-000059000000}"/>
    <cellStyle name="Финансовый 13" xfId="91" xr:uid="{00000000-0005-0000-0000-00005A000000}"/>
    <cellStyle name="Финансовый 2" xfId="2" xr:uid="{00000000-0005-0000-0000-00005B000000}"/>
    <cellStyle name="Финансовый 2 2" xfId="92" xr:uid="{00000000-0005-0000-0000-00005C000000}"/>
    <cellStyle name="Финансовый 2 3" xfId="93" xr:uid="{00000000-0005-0000-0000-00005D000000}"/>
    <cellStyle name="Финансовый 3" xfId="94" xr:uid="{00000000-0005-0000-0000-00005E000000}"/>
    <cellStyle name="Финансовый 3 2" xfId="95" xr:uid="{00000000-0005-0000-0000-00005F000000}"/>
    <cellStyle name="Финансовый 3 3" xfId="96" xr:uid="{00000000-0005-0000-0000-000060000000}"/>
    <cellStyle name="Финансовый 4" xfId="97" xr:uid="{00000000-0005-0000-0000-000061000000}"/>
    <cellStyle name="Финансовый 4 2" xfId="98" xr:uid="{00000000-0005-0000-0000-000062000000}"/>
    <cellStyle name="Финансовый 5" xfId="99" xr:uid="{00000000-0005-0000-0000-000063000000}"/>
    <cellStyle name="Финансовый 5 2" xfId="100" xr:uid="{00000000-0005-0000-0000-000064000000}"/>
    <cellStyle name="Финансовый 5 3" xfId="101" xr:uid="{00000000-0005-0000-0000-000065000000}"/>
    <cellStyle name="Финансовый 6" xfId="102" xr:uid="{00000000-0005-0000-0000-000066000000}"/>
    <cellStyle name="Финансовый 6 2" xfId="103" xr:uid="{00000000-0005-0000-0000-000067000000}"/>
    <cellStyle name="Финансовый 7" xfId="104" xr:uid="{00000000-0005-0000-0000-000068000000}"/>
    <cellStyle name="Финансовый 8" xfId="105" xr:uid="{00000000-0005-0000-0000-000069000000}"/>
    <cellStyle name="Финансовый 8 2" xfId="106" xr:uid="{00000000-0005-0000-0000-00006A000000}"/>
    <cellStyle name="Финансовый 9" xfId="107" xr:uid="{00000000-0005-0000-0000-00006B000000}"/>
    <cellStyle name="Хороший 2" xfId="108" xr:uid="{00000000-0005-0000-0000-00006C000000}"/>
    <cellStyle name="표준_China Fund Subscription" xfId="109" xr:uid="{00000000-0005-0000-0000-00006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zoomScaleSheetLayoutView="100" workbookViewId="0">
      <selection activeCell="G1" sqref="G1:G1048576"/>
    </sheetView>
  </sheetViews>
  <sheetFormatPr defaultColWidth="8.85546875" defaultRowHeight="15"/>
  <cols>
    <col min="1" max="1" width="50.85546875" style="12" customWidth="1"/>
    <col min="2" max="2" width="11.28515625" style="12" customWidth="1"/>
    <col min="3" max="3" width="12.7109375" style="12" bestFit="1" customWidth="1"/>
    <col min="4" max="4" width="2.85546875" style="12" customWidth="1"/>
    <col min="5" max="5" width="10.85546875" style="12" customWidth="1"/>
    <col min="6" max="6" width="8.85546875" style="12"/>
    <col min="7" max="7" width="12" style="12" bestFit="1" customWidth="1"/>
    <col min="8" max="16384" width="8.85546875" style="12"/>
  </cols>
  <sheetData>
    <row r="1" spans="1:7" ht="15.75">
      <c r="A1" s="11" t="s">
        <v>34</v>
      </c>
    </row>
    <row r="2" spans="1:7" ht="15.75">
      <c r="A2" s="13"/>
    </row>
    <row r="3" spans="1:7">
      <c r="A3" s="14" t="s">
        <v>8</v>
      </c>
    </row>
    <row r="4" spans="1:7">
      <c r="A4" s="14" t="s">
        <v>99</v>
      </c>
    </row>
    <row r="5" spans="1:7">
      <c r="A5" s="15" t="s">
        <v>9</v>
      </c>
    </row>
    <row r="7" spans="1:7">
      <c r="A7" s="107"/>
      <c r="B7" s="16"/>
      <c r="C7" s="16" t="s">
        <v>48</v>
      </c>
      <c r="D7" s="16"/>
      <c r="E7" s="16" t="s">
        <v>2</v>
      </c>
    </row>
    <row r="8" spans="1:7">
      <c r="A8" s="107"/>
      <c r="B8" s="16" t="s">
        <v>10</v>
      </c>
      <c r="C8" s="16" t="s">
        <v>100</v>
      </c>
      <c r="D8" s="16"/>
      <c r="E8" s="16" t="s">
        <v>7</v>
      </c>
    </row>
    <row r="9" spans="1:7">
      <c r="A9" s="17" t="s">
        <v>11</v>
      </c>
      <c r="B9" s="18"/>
      <c r="C9" s="19"/>
      <c r="D9" s="19"/>
      <c r="E9" s="19"/>
    </row>
    <row r="10" spans="1:7" ht="14.45" customHeight="1">
      <c r="A10" s="20" t="s">
        <v>12</v>
      </c>
      <c r="B10" s="21">
        <v>4</v>
      </c>
      <c r="C10" s="22">
        <v>227337</v>
      </c>
      <c r="D10" s="22"/>
      <c r="E10" s="22">
        <v>586105</v>
      </c>
      <c r="F10" s="24"/>
      <c r="G10" s="24"/>
    </row>
    <row r="11" spans="1:7">
      <c r="A11" s="20" t="s">
        <v>13</v>
      </c>
      <c r="B11" s="21"/>
      <c r="C11" s="22" t="s">
        <v>3</v>
      </c>
      <c r="D11" s="22"/>
      <c r="E11" s="22">
        <v>0</v>
      </c>
      <c r="G11" s="24"/>
    </row>
    <row r="12" spans="1:7" ht="24">
      <c r="A12" s="20" t="s">
        <v>50</v>
      </c>
      <c r="B12" s="21">
        <v>5</v>
      </c>
      <c r="C12" s="22">
        <v>2372688</v>
      </c>
      <c r="D12" s="22"/>
      <c r="E12" s="22">
        <v>3091350</v>
      </c>
      <c r="F12" s="24"/>
      <c r="G12" s="24"/>
    </row>
    <row r="13" spans="1:7" ht="23.25" customHeight="1">
      <c r="A13" s="20" t="s">
        <v>115</v>
      </c>
      <c r="B13" s="21">
        <v>6</v>
      </c>
      <c r="C13" s="22">
        <v>2839582</v>
      </c>
      <c r="D13" s="23"/>
      <c r="E13" s="22">
        <v>7650331</v>
      </c>
      <c r="G13" s="24"/>
    </row>
    <row r="14" spans="1:7" ht="24" customHeight="1">
      <c r="A14" s="20" t="s">
        <v>14</v>
      </c>
      <c r="B14" s="21"/>
      <c r="C14" s="22">
        <v>37643</v>
      </c>
      <c r="D14" s="22"/>
      <c r="E14" s="22">
        <v>40470</v>
      </c>
      <c r="F14" s="24"/>
      <c r="G14" s="24"/>
    </row>
    <row r="15" spans="1:7" ht="24">
      <c r="A15" s="20" t="s">
        <v>15</v>
      </c>
      <c r="B15" s="21"/>
      <c r="C15" s="22">
        <v>2199</v>
      </c>
      <c r="D15" s="22"/>
      <c r="E15" s="22">
        <v>2199</v>
      </c>
      <c r="F15" s="24"/>
      <c r="G15" s="24"/>
    </row>
    <row r="16" spans="1:7">
      <c r="A16" s="20" t="s">
        <v>16</v>
      </c>
      <c r="B16" s="21">
        <v>7</v>
      </c>
      <c r="C16" s="22">
        <v>4913855</v>
      </c>
      <c r="D16" s="22"/>
      <c r="E16" s="22">
        <f>2039742</f>
        <v>2039742</v>
      </c>
      <c r="F16" s="24"/>
      <c r="G16" s="24"/>
    </row>
    <row r="17" spans="1:7">
      <c r="A17" s="20" t="s">
        <v>17</v>
      </c>
      <c r="B17" s="21">
        <v>7</v>
      </c>
      <c r="C17" s="22">
        <v>7269</v>
      </c>
      <c r="D17" s="22"/>
      <c r="E17" s="22">
        <v>8942</v>
      </c>
      <c r="F17" s="24"/>
      <c r="G17" s="24"/>
    </row>
    <row r="18" spans="1:7">
      <c r="A18" s="20" t="s">
        <v>18</v>
      </c>
      <c r="B18" s="21"/>
      <c r="C18" s="22"/>
      <c r="D18" s="22"/>
      <c r="E18" s="22"/>
      <c r="F18" s="24"/>
      <c r="G18" s="24"/>
    </row>
    <row r="19" spans="1:7">
      <c r="A19" s="20" t="s">
        <v>19</v>
      </c>
      <c r="B19" s="21"/>
      <c r="C19" s="22">
        <v>144286</v>
      </c>
      <c r="D19" s="22"/>
      <c r="E19" s="22">
        <v>57153</v>
      </c>
      <c r="F19" s="24"/>
      <c r="G19" s="24"/>
    </row>
    <row r="20" spans="1:7">
      <c r="A20" s="20" t="s">
        <v>35</v>
      </c>
      <c r="B20" s="21"/>
      <c r="C20" s="22">
        <v>14149</v>
      </c>
      <c r="D20" s="22"/>
      <c r="E20" s="22">
        <v>14149</v>
      </c>
      <c r="F20" s="24"/>
      <c r="G20" s="24"/>
    </row>
    <row r="21" spans="1:7">
      <c r="A21" s="20" t="s">
        <v>20</v>
      </c>
      <c r="B21" s="21"/>
      <c r="C21" s="22">
        <f>1385714-1503</f>
        <v>1384211</v>
      </c>
      <c r="D21" s="22"/>
      <c r="E21" s="22">
        <v>510154</v>
      </c>
      <c r="F21" s="24"/>
      <c r="G21" s="24"/>
    </row>
    <row r="22" spans="1:7" ht="15.75" thickBot="1">
      <c r="A22" s="20" t="s">
        <v>4</v>
      </c>
      <c r="B22" s="21"/>
      <c r="C22" s="25">
        <f>3050+1503-C15</f>
        <v>2354</v>
      </c>
      <c r="D22" s="25"/>
      <c r="E22" s="25">
        <f>7517-E15</f>
        <v>5318</v>
      </c>
      <c r="F22" s="24"/>
      <c r="G22" s="24"/>
    </row>
    <row r="23" spans="1:7">
      <c r="A23" s="20"/>
      <c r="B23" s="21"/>
      <c r="C23" s="22"/>
      <c r="D23" s="22"/>
      <c r="E23" s="23"/>
    </row>
    <row r="24" spans="1:7" ht="15.75" thickBot="1">
      <c r="A24" s="17" t="s">
        <v>21</v>
      </c>
      <c r="B24" s="21"/>
      <c r="C24" s="26">
        <f>SUM(C10:C22)</f>
        <v>11945573</v>
      </c>
      <c r="D24" s="26"/>
      <c r="E24" s="26">
        <f>SUM(E10:E22)</f>
        <v>14005913</v>
      </c>
      <c r="F24" s="24"/>
      <c r="G24" s="24"/>
    </row>
    <row r="25" spans="1:7">
      <c r="A25" s="17"/>
      <c r="B25" s="21"/>
      <c r="C25" s="23"/>
      <c r="D25" s="23"/>
      <c r="E25" s="23"/>
    </row>
    <row r="26" spans="1:7" ht="15.75" thickBot="1">
      <c r="A26" s="17" t="s">
        <v>22</v>
      </c>
      <c r="B26" s="21"/>
      <c r="C26" s="27"/>
      <c r="D26" s="27"/>
      <c r="E26" s="26"/>
    </row>
    <row r="27" spans="1:7">
      <c r="A27" s="20" t="s">
        <v>23</v>
      </c>
      <c r="B27" s="21"/>
      <c r="C27" s="22"/>
      <c r="D27" s="22"/>
      <c r="E27" s="22"/>
      <c r="F27" s="24"/>
      <c r="G27" s="24"/>
    </row>
    <row r="28" spans="1:7">
      <c r="A28" s="20" t="s">
        <v>24</v>
      </c>
      <c r="B28" s="21"/>
      <c r="C28" s="22"/>
      <c r="D28" s="22"/>
      <c r="E28" s="22"/>
      <c r="F28" s="24"/>
      <c r="G28" s="24"/>
    </row>
    <row r="29" spans="1:7">
      <c r="A29" s="20" t="s">
        <v>101</v>
      </c>
      <c r="B29" s="21"/>
      <c r="C29" s="22">
        <v>39672</v>
      </c>
      <c r="D29" s="22"/>
      <c r="E29" s="22">
        <v>104616</v>
      </c>
      <c r="F29" s="24"/>
      <c r="G29" s="24"/>
    </row>
    <row r="30" spans="1:7">
      <c r="A30" s="20" t="s">
        <v>25</v>
      </c>
      <c r="B30" s="21"/>
      <c r="C30" s="22">
        <v>828</v>
      </c>
      <c r="D30" s="22"/>
      <c r="E30" s="22">
        <f>1044+31158</f>
        <v>32202</v>
      </c>
      <c r="F30" s="24"/>
      <c r="G30" s="24"/>
    </row>
    <row r="31" spans="1:7">
      <c r="A31" s="20" t="s">
        <v>26</v>
      </c>
      <c r="B31" s="21"/>
      <c r="C31" s="22">
        <v>4859</v>
      </c>
      <c r="D31" s="22"/>
      <c r="E31" s="22">
        <v>425</v>
      </c>
      <c r="F31" s="24"/>
      <c r="G31" s="24"/>
    </row>
    <row r="32" spans="1:7">
      <c r="A32" s="20" t="s">
        <v>18</v>
      </c>
      <c r="B32" s="21"/>
      <c r="C32" s="22"/>
      <c r="D32" s="22"/>
      <c r="E32" s="22"/>
      <c r="F32" s="24"/>
      <c r="G32" s="24"/>
    </row>
    <row r="33" spans="1:7">
      <c r="A33" s="20" t="s">
        <v>27</v>
      </c>
      <c r="B33" s="21"/>
      <c r="C33" s="22">
        <v>9212</v>
      </c>
      <c r="D33" s="22"/>
      <c r="E33" s="22">
        <v>10883</v>
      </c>
      <c r="F33" s="24"/>
      <c r="G33" s="24"/>
    </row>
    <row r="34" spans="1:7">
      <c r="A34" s="20" t="s">
        <v>28</v>
      </c>
      <c r="B34" s="21"/>
      <c r="C34" s="22">
        <v>70047</v>
      </c>
      <c r="D34" s="22"/>
      <c r="E34" s="22">
        <v>7333</v>
      </c>
      <c r="F34" s="24"/>
      <c r="G34" s="24"/>
    </row>
    <row r="35" spans="1:7">
      <c r="A35" s="20"/>
      <c r="B35" s="21"/>
      <c r="C35" s="22"/>
      <c r="D35" s="22"/>
      <c r="E35" s="22"/>
      <c r="F35" s="24"/>
      <c r="G35" s="24"/>
    </row>
    <row r="36" spans="1:7" ht="15.75" thickBot="1">
      <c r="A36" s="17" t="s">
        <v>29</v>
      </c>
      <c r="B36" s="21"/>
      <c r="C36" s="26">
        <f>SUM(C27:C35)</f>
        <v>124618</v>
      </c>
      <c r="D36" s="26"/>
      <c r="E36" s="26">
        <f t="shared" ref="E36" si="0">SUM(E27:E35)</f>
        <v>155459</v>
      </c>
      <c r="F36" s="24"/>
      <c r="G36" s="24"/>
    </row>
    <row r="37" spans="1:7">
      <c r="A37" s="20"/>
      <c r="B37" s="21"/>
      <c r="C37" s="23"/>
      <c r="D37" s="23"/>
      <c r="E37" s="23"/>
    </row>
    <row r="38" spans="1:7" ht="15.75" thickBot="1">
      <c r="A38" s="17" t="s">
        <v>30</v>
      </c>
      <c r="B38" s="21"/>
      <c r="C38" s="27"/>
      <c r="D38" s="27"/>
      <c r="E38" s="27"/>
    </row>
    <row r="39" spans="1:7">
      <c r="A39" s="20" t="s">
        <v>5</v>
      </c>
      <c r="B39" s="21"/>
      <c r="C39" s="22">
        <v>50559902</v>
      </c>
      <c r="D39" s="22"/>
      <c r="E39" s="22">
        <v>50559902</v>
      </c>
      <c r="F39" s="24"/>
      <c r="G39" s="24"/>
    </row>
    <row r="40" spans="1:7">
      <c r="A40" s="20" t="s">
        <v>31</v>
      </c>
      <c r="B40" s="21"/>
      <c r="C40" s="22">
        <v>111775</v>
      </c>
      <c r="D40" s="22"/>
      <c r="E40" s="22">
        <v>33051</v>
      </c>
      <c r="F40" s="24"/>
      <c r="G40" s="24"/>
    </row>
    <row r="41" spans="1:7">
      <c r="A41" s="20" t="s">
        <v>36</v>
      </c>
      <c r="B41" s="21"/>
      <c r="C41" s="22">
        <v>-38850722</v>
      </c>
      <c r="D41" s="22"/>
      <c r="E41" s="22">
        <v>-36742499</v>
      </c>
      <c r="F41" s="24"/>
      <c r="G41" s="24"/>
    </row>
    <row r="42" spans="1:7">
      <c r="A42" s="20"/>
      <c r="B42" s="21"/>
      <c r="C42" s="22"/>
      <c r="D42" s="22"/>
      <c r="E42" s="22"/>
    </row>
    <row r="43" spans="1:7" ht="15.75" thickBot="1">
      <c r="A43" s="17" t="s">
        <v>32</v>
      </c>
      <c r="B43" s="18"/>
      <c r="C43" s="102">
        <f>SUM(C39:C42)</f>
        <v>11820955</v>
      </c>
      <c r="D43" s="102"/>
      <c r="E43" s="102">
        <f t="shared" ref="E43" si="1">SUM(E39:E42)</f>
        <v>13850454</v>
      </c>
      <c r="F43" s="24"/>
      <c r="G43" s="24"/>
    </row>
    <row r="44" spans="1:7">
      <c r="A44" s="17"/>
      <c r="B44" s="106"/>
      <c r="C44" s="28"/>
      <c r="D44" s="28"/>
      <c r="E44" s="28"/>
    </row>
    <row r="45" spans="1:7" ht="15.75" thickBot="1">
      <c r="A45" s="17" t="s">
        <v>33</v>
      </c>
      <c r="B45" s="106"/>
      <c r="C45" s="29">
        <f>C36+C43</f>
        <v>11945573</v>
      </c>
      <c r="D45" s="29"/>
      <c r="E45" s="29">
        <f>E36+E43</f>
        <v>14005913</v>
      </c>
      <c r="F45" s="24"/>
      <c r="G45" s="24"/>
    </row>
    <row r="46" spans="1:7">
      <c r="B46" s="30"/>
      <c r="C46" s="31"/>
      <c r="D46" s="31"/>
      <c r="E46" s="31"/>
    </row>
  </sheetData>
  <mergeCells count="2">
    <mergeCell ref="B44:B45"/>
    <mergeCell ref="A7:A8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F8A9F-3B2E-482E-8BFA-F86E31C10F32}">
  <dimension ref="A1:E51"/>
  <sheetViews>
    <sheetView topLeftCell="A10" workbookViewId="0">
      <selection activeCell="C49" sqref="C49:C50"/>
    </sheetView>
  </sheetViews>
  <sheetFormatPr defaultRowHeight="15"/>
  <cols>
    <col min="1" max="1" width="48.140625" customWidth="1"/>
    <col min="2" max="2" width="7.42578125" customWidth="1"/>
    <col min="3" max="3" width="17" style="79" customWidth="1"/>
    <col min="4" max="4" width="3.7109375" customWidth="1"/>
    <col min="5" max="5" width="16.85546875" style="79" customWidth="1"/>
  </cols>
  <sheetData>
    <row r="1" spans="1:5" s="12" customFormat="1" ht="15.75">
      <c r="A1" s="11" t="s">
        <v>34</v>
      </c>
    </row>
    <row r="2" spans="1:5" s="12" customFormat="1" ht="15.75">
      <c r="A2" s="13"/>
    </row>
    <row r="3" spans="1:5" s="12" customFormat="1">
      <c r="A3" s="14" t="s">
        <v>103</v>
      </c>
    </row>
    <row r="4" spans="1:5" s="12" customFormat="1">
      <c r="A4" s="33" t="s">
        <v>104</v>
      </c>
    </row>
    <row r="5" spans="1:5" s="12" customFormat="1">
      <c r="A5" s="15" t="s">
        <v>9</v>
      </c>
    </row>
    <row r="7" spans="1:5" ht="31.5">
      <c r="A7" s="108"/>
      <c r="B7" s="50" t="s">
        <v>0</v>
      </c>
      <c r="C7" s="71" t="s">
        <v>114</v>
      </c>
      <c r="D7" s="110"/>
      <c r="E7" s="71" t="s">
        <v>114</v>
      </c>
    </row>
    <row r="8" spans="1:5">
      <c r="A8" s="108"/>
      <c r="B8" s="50" t="s">
        <v>1</v>
      </c>
      <c r="C8" s="71" t="s">
        <v>100</v>
      </c>
      <c r="D8" s="110"/>
      <c r="E8" s="71" t="s">
        <v>7</v>
      </c>
    </row>
    <row r="9" spans="1:5" ht="15.75" thickBot="1">
      <c r="A9" s="109"/>
      <c r="B9" s="80"/>
      <c r="C9" s="95"/>
      <c r="D9" s="111"/>
      <c r="E9" s="95"/>
    </row>
    <row r="10" spans="1:5">
      <c r="A10" s="82"/>
      <c r="B10" s="83"/>
      <c r="C10" s="91"/>
      <c r="D10" s="83"/>
      <c r="E10" s="91"/>
    </row>
    <row r="11" spans="1:5">
      <c r="A11" s="62" t="s">
        <v>79</v>
      </c>
      <c r="B11" s="52"/>
      <c r="C11" s="92"/>
      <c r="D11" s="84"/>
      <c r="E11" s="92"/>
    </row>
    <row r="12" spans="1:5" ht="21">
      <c r="A12" s="47" t="s">
        <v>80</v>
      </c>
      <c r="B12" s="52"/>
      <c r="C12" s="92">
        <v>35602</v>
      </c>
      <c r="D12" s="84"/>
      <c r="E12" s="96">
        <v>130010</v>
      </c>
    </row>
    <row r="13" spans="1:5">
      <c r="A13" s="63" t="s">
        <v>105</v>
      </c>
      <c r="B13" s="64"/>
      <c r="C13" s="96">
        <v>251090</v>
      </c>
      <c r="D13" s="89"/>
      <c r="E13" s="96"/>
    </row>
    <row r="14" spans="1:5">
      <c r="A14" s="63" t="s">
        <v>81</v>
      </c>
      <c r="B14" s="64"/>
      <c r="C14" s="96"/>
      <c r="D14" s="89"/>
      <c r="E14" s="96">
        <v>7830</v>
      </c>
    </row>
    <row r="15" spans="1:5" ht="15.75" thickBot="1">
      <c r="A15" s="63" t="s">
        <v>106</v>
      </c>
      <c r="B15" s="52"/>
      <c r="C15" s="92">
        <v>6088</v>
      </c>
      <c r="D15" s="84"/>
      <c r="E15" s="96"/>
    </row>
    <row r="16" spans="1:5" ht="15.75" thickBot="1">
      <c r="A16" s="97"/>
      <c r="B16" s="70"/>
      <c r="C16" s="104">
        <f>SUM(C12:C15)</f>
        <v>292780</v>
      </c>
      <c r="D16" s="105"/>
      <c r="E16" s="104">
        <f>SUM(E12:E15)</f>
        <v>137840</v>
      </c>
    </row>
    <row r="17" spans="1:5">
      <c r="A17" s="47"/>
      <c r="B17" s="52"/>
      <c r="C17" s="92"/>
      <c r="D17" s="84"/>
      <c r="E17" s="96"/>
    </row>
    <row r="18" spans="1:5" ht="21">
      <c r="A18" s="47" t="s">
        <v>82</v>
      </c>
      <c r="B18" s="52"/>
      <c r="C18" s="92">
        <v>29254</v>
      </c>
      <c r="D18" s="84"/>
      <c r="E18" s="96">
        <v>202514</v>
      </c>
    </row>
    <row r="19" spans="1:5" ht="32.25" thickBot="1">
      <c r="A19" s="59" t="s">
        <v>113</v>
      </c>
      <c r="B19" s="58"/>
      <c r="C19" s="93">
        <v>157645</v>
      </c>
      <c r="D19" s="86"/>
      <c r="E19" s="93">
        <v>104592</v>
      </c>
    </row>
    <row r="20" spans="1:5" ht="15.75" thickBot="1">
      <c r="A20" s="61" t="s">
        <v>94</v>
      </c>
      <c r="B20" s="58"/>
      <c r="C20" s="90">
        <f>SUM(C16:C19)</f>
        <v>479679</v>
      </c>
      <c r="D20" s="81"/>
      <c r="E20" s="95">
        <f>SUM(E16:E19)</f>
        <v>444946</v>
      </c>
    </row>
    <row r="21" spans="1:5">
      <c r="A21" s="51"/>
      <c r="B21" s="52"/>
      <c r="C21" s="92"/>
      <c r="D21" s="84"/>
      <c r="E21" s="96"/>
    </row>
    <row r="22" spans="1:5">
      <c r="A22" s="47" t="s">
        <v>83</v>
      </c>
      <c r="B22" s="52">
        <v>10</v>
      </c>
      <c r="C22" s="92">
        <v>6883.5941500000008</v>
      </c>
      <c r="D22" s="84"/>
      <c r="E22" s="96">
        <v>5234</v>
      </c>
    </row>
    <row r="23" spans="1:5" ht="21">
      <c r="A23" s="47" t="s">
        <v>98</v>
      </c>
      <c r="B23" s="52">
        <v>11</v>
      </c>
      <c r="C23" s="92">
        <v>-116483.10370000076</v>
      </c>
      <c r="D23" s="84"/>
      <c r="E23" s="96">
        <v>63318</v>
      </c>
    </row>
    <row r="24" spans="1:5" ht="31.5">
      <c r="A24" s="47" t="s">
        <v>84</v>
      </c>
      <c r="B24" s="52">
        <v>11</v>
      </c>
      <c r="C24" s="92">
        <v>565785.76956000016</v>
      </c>
      <c r="D24" s="84"/>
      <c r="E24" s="96">
        <v>244036</v>
      </c>
    </row>
    <row r="25" spans="1:5" ht="35.25" customHeight="1">
      <c r="A25" s="47" t="s">
        <v>116</v>
      </c>
      <c r="B25" s="52"/>
      <c r="C25" s="92">
        <v>32813.721189999997</v>
      </c>
      <c r="D25" s="84"/>
      <c r="E25" s="96">
        <v>746214</v>
      </c>
    </row>
    <row r="26" spans="1:5" ht="35.25" customHeight="1">
      <c r="A26" s="63" t="s">
        <v>107</v>
      </c>
      <c r="B26" s="64"/>
      <c r="C26" s="96">
        <v>6180.4679999999998</v>
      </c>
      <c r="D26" s="89"/>
      <c r="E26" s="96"/>
    </row>
    <row r="27" spans="1:5" ht="15.75" thickBot="1">
      <c r="A27" s="59" t="s">
        <v>37</v>
      </c>
      <c r="B27" s="58"/>
      <c r="C27" s="93">
        <v>14.28572</v>
      </c>
      <c r="D27" s="86"/>
      <c r="E27" s="93">
        <v>-213</v>
      </c>
    </row>
    <row r="28" spans="1:5" ht="15.75" thickBot="1">
      <c r="A28" s="61" t="s">
        <v>85</v>
      </c>
      <c r="B28" s="58"/>
      <c r="C28" s="90">
        <f>SUM(C22:C27)</f>
        <v>495194.73491999938</v>
      </c>
      <c r="D28" s="81"/>
      <c r="E28" s="95">
        <f>SUM(E22:E27)</f>
        <v>1058589</v>
      </c>
    </row>
    <row r="29" spans="1:5">
      <c r="A29" s="62"/>
      <c r="B29" s="52"/>
      <c r="C29" s="92"/>
      <c r="D29" s="84"/>
      <c r="E29" s="96"/>
    </row>
    <row r="30" spans="1:5">
      <c r="A30" s="47" t="s">
        <v>86</v>
      </c>
      <c r="B30" s="52"/>
      <c r="C30" s="92">
        <v>-606540.06828000001</v>
      </c>
      <c r="D30" s="84"/>
      <c r="E30" s="96">
        <v>-471907</v>
      </c>
    </row>
    <row r="31" spans="1:5">
      <c r="A31" s="47" t="s">
        <v>87</v>
      </c>
      <c r="B31" s="52">
        <v>12</v>
      </c>
      <c r="C31" s="92">
        <v>-131660.87576999993</v>
      </c>
      <c r="D31" s="84"/>
      <c r="E31" s="96">
        <v>-94257</v>
      </c>
    </row>
    <row r="32" spans="1:5">
      <c r="A32" s="47" t="s">
        <v>54</v>
      </c>
      <c r="B32" s="52"/>
      <c r="C32" s="92">
        <v>-1039.2865300000003</v>
      </c>
      <c r="D32" s="84"/>
      <c r="E32" s="96">
        <v>88</v>
      </c>
    </row>
    <row r="33" spans="1:5">
      <c r="A33" s="47" t="s">
        <v>88</v>
      </c>
      <c r="B33" s="52"/>
      <c r="C33" s="92">
        <v>-6214.0286899999992</v>
      </c>
      <c r="D33" s="84"/>
      <c r="E33" s="96">
        <v>-3526</v>
      </c>
    </row>
    <row r="34" spans="1:5" ht="15.75" thickBot="1">
      <c r="A34" s="47" t="s">
        <v>55</v>
      </c>
      <c r="B34" s="52"/>
      <c r="C34" s="92">
        <v>-3324.8595499999997</v>
      </c>
      <c r="D34" s="84"/>
      <c r="E34" s="96">
        <v>-649</v>
      </c>
    </row>
    <row r="35" spans="1:5">
      <c r="A35" s="87"/>
      <c r="B35" s="65"/>
      <c r="C35" s="94"/>
      <c r="D35" s="85"/>
      <c r="E35" s="94"/>
    </row>
    <row r="36" spans="1:5" ht="21">
      <c r="A36" s="62" t="s">
        <v>89</v>
      </c>
      <c r="B36" s="52"/>
      <c r="C36" s="71">
        <f>SUM(C20,C28,C30:C34)</f>
        <v>226094.61609999943</v>
      </c>
      <c r="D36" s="50"/>
      <c r="E36" s="71">
        <f>SUM(E20,E28,E30:E34)</f>
        <v>933284</v>
      </c>
    </row>
    <row r="37" spans="1:5" ht="15.75" thickBot="1">
      <c r="A37" s="59" t="s">
        <v>90</v>
      </c>
      <c r="B37" s="58"/>
      <c r="C37" s="93">
        <v>-4591.7853099999993</v>
      </c>
      <c r="D37" s="86"/>
      <c r="E37" s="93">
        <v>-17</v>
      </c>
    </row>
    <row r="38" spans="1:5">
      <c r="A38" s="88"/>
      <c r="B38" s="112"/>
      <c r="C38" s="114">
        <f>C36+C37</f>
        <v>221502.83078999943</v>
      </c>
      <c r="D38" s="116"/>
      <c r="E38" s="114">
        <f>E36+E37</f>
        <v>933267</v>
      </c>
    </row>
    <row r="39" spans="1:5" ht="15.75" thickBot="1">
      <c r="A39" s="61" t="s">
        <v>91</v>
      </c>
      <c r="B39" s="113"/>
      <c r="C39" s="115"/>
      <c r="D39" s="111"/>
      <c r="E39" s="115"/>
    </row>
    <row r="40" spans="1:5">
      <c r="A40" s="88"/>
      <c r="B40" s="112"/>
      <c r="C40" s="118"/>
      <c r="D40" s="120"/>
      <c r="E40" s="118"/>
    </row>
    <row r="41" spans="1:5">
      <c r="A41" s="62" t="s">
        <v>92</v>
      </c>
      <c r="B41" s="117"/>
      <c r="C41" s="119"/>
      <c r="D41" s="121"/>
      <c r="E41" s="119"/>
    </row>
    <row r="42" spans="1:5" ht="31.5" hidden="1">
      <c r="A42" s="62" t="s">
        <v>118</v>
      </c>
      <c r="B42" s="98"/>
      <c r="C42" s="99"/>
      <c r="D42" s="100"/>
      <c r="E42" s="99"/>
    </row>
    <row r="43" spans="1:5" ht="31.5" hidden="1">
      <c r="A43" s="101" t="s">
        <v>119</v>
      </c>
      <c r="B43" s="98"/>
      <c r="C43" s="99">
        <v>15417</v>
      </c>
      <c r="D43" s="100"/>
      <c r="E43" s="99"/>
    </row>
    <row r="44" spans="1:5">
      <c r="A44" s="62"/>
      <c r="B44" s="98"/>
      <c r="C44" s="99"/>
      <c r="D44" s="100"/>
      <c r="E44" s="99"/>
    </row>
    <row r="45" spans="1:5" ht="31.5">
      <c r="A45" s="62" t="s">
        <v>93</v>
      </c>
      <c r="B45" s="52"/>
      <c r="C45" s="92"/>
      <c r="D45" s="84"/>
      <c r="E45" s="96"/>
    </row>
    <row r="46" spans="1:5" ht="32.25" thickBot="1">
      <c r="A46" s="59" t="s">
        <v>120</v>
      </c>
      <c r="B46" s="58"/>
      <c r="C46" s="93">
        <v>90428</v>
      </c>
      <c r="D46" s="86"/>
      <c r="E46" s="93">
        <v>72805</v>
      </c>
    </row>
    <row r="47" spans="1:5">
      <c r="A47" s="88"/>
      <c r="B47" s="112"/>
      <c r="C47" s="114">
        <f>C46</f>
        <v>90428</v>
      </c>
      <c r="D47" s="116"/>
      <c r="E47" s="114">
        <f>E46</f>
        <v>72805</v>
      </c>
    </row>
    <row r="48" spans="1:5" ht="15.75" thickBot="1">
      <c r="A48" s="61" t="s">
        <v>95</v>
      </c>
      <c r="B48" s="113"/>
      <c r="C48" s="115"/>
      <c r="D48" s="111"/>
      <c r="E48" s="115"/>
    </row>
    <row r="49" spans="1:5">
      <c r="A49" s="88"/>
      <c r="B49" s="112"/>
      <c r="C49" s="114">
        <f>C38+C47</f>
        <v>311930.83078999945</v>
      </c>
      <c r="D49" s="116"/>
      <c r="E49" s="114">
        <f>E38+E47</f>
        <v>1006072</v>
      </c>
    </row>
    <row r="50" spans="1:5" ht="15.75" thickBot="1">
      <c r="A50" s="69" t="s">
        <v>96</v>
      </c>
      <c r="B50" s="122"/>
      <c r="C50" s="123"/>
      <c r="D50" s="124"/>
      <c r="E50" s="123"/>
    </row>
    <row r="51" spans="1:5" ht="15.75" thickTop="1"/>
  </sheetData>
  <mergeCells count="18">
    <mergeCell ref="B47:B48"/>
    <mergeCell ref="C47:C48"/>
    <mergeCell ref="D47:D48"/>
    <mergeCell ref="E47:E48"/>
    <mergeCell ref="B49:B50"/>
    <mergeCell ref="C49:C50"/>
    <mergeCell ref="D49:D50"/>
    <mergeCell ref="E49:E50"/>
    <mergeCell ref="E38:E39"/>
    <mergeCell ref="B40:B41"/>
    <mergeCell ref="C40:C41"/>
    <mergeCell ref="D40:D41"/>
    <mergeCell ref="E40:E41"/>
    <mergeCell ref="A7:A9"/>
    <mergeCell ref="D7:D9"/>
    <mergeCell ref="B38:B39"/>
    <mergeCell ref="C38:C39"/>
    <mergeCell ref="D38:D3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46D0F-F625-4E63-9833-E7536113996E}">
  <dimension ref="A1:E49"/>
  <sheetViews>
    <sheetView topLeftCell="A25" workbookViewId="0">
      <selection activeCell="C50" sqref="C50"/>
    </sheetView>
  </sheetViews>
  <sheetFormatPr defaultRowHeight="15"/>
  <cols>
    <col min="1" max="1" width="51.42578125" customWidth="1"/>
    <col min="2" max="2" width="6.42578125" customWidth="1"/>
    <col min="3" max="3" width="17" style="79" customWidth="1"/>
    <col min="4" max="4" width="2.28515625" customWidth="1"/>
    <col min="5" max="5" width="17" style="79" customWidth="1"/>
  </cols>
  <sheetData>
    <row r="1" spans="1:5" s="12" customFormat="1" ht="15.75">
      <c r="A1" s="11" t="s">
        <v>34</v>
      </c>
    </row>
    <row r="2" spans="1:5" s="12" customFormat="1" ht="15.75">
      <c r="A2" s="13"/>
    </row>
    <row r="3" spans="1:5" s="12" customFormat="1">
      <c r="A3" s="14" t="s">
        <v>102</v>
      </c>
    </row>
    <row r="4" spans="1:5" s="12" customFormat="1">
      <c r="A4" s="33" t="s">
        <v>104</v>
      </c>
    </row>
    <row r="5" spans="1:5" s="12" customFormat="1">
      <c r="A5" s="15" t="s">
        <v>9</v>
      </c>
    </row>
    <row r="6" spans="1:5" s="12" customFormat="1">
      <c r="A6" s="15"/>
    </row>
    <row r="7" spans="1:5" ht="42.75" customHeight="1">
      <c r="A7" s="129"/>
      <c r="B7" s="48" t="s">
        <v>117</v>
      </c>
      <c r="C7" s="71" t="s">
        <v>114</v>
      </c>
      <c r="D7" s="110"/>
      <c r="E7" s="71" t="s">
        <v>114</v>
      </c>
    </row>
    <row r="8" spans="1:5">
      <c r="A8" s="129"/>
      <c r="B8" s="49"/>
      <c r="C8" s="71" t="s">
        <v>100</v>
      </c>
      <c r="D8" s="110"/>
      <c r="E8" s="71" t="s">
        <v>7</v>
      </c>
    </row>
    <row r="9" spans="1:5">
      <c r="A9" s="51" t="s">
        <v>38</v>
      </c>
      <c r="B9" s="117"/>
      <c r="C9" s="130"/>
      <c r="D9" s="129"/>
      <c r="E9" s="130"/>
    </row>
    <row r="10" spans="1:5">
      <c r="A10" s="51" t="s">
        <v>51</v>
      </c>
      <c r="B10" s="117"/>
      <c r="C10" s="130"/>
      <c r="D10" s="129"/>
      <c r="E10" s="130"/>
    </row>
    <row r="11" spans="1:5" ht="21">
      <c r="A11" s="53" t="s">
        <v>52</v>
      </c>
      <c r="B11" s="52"/>
      <c r="C11" s="72">
        <v>221502.83078999943</v>
      </c>
      <c r="D11" s="47"/>
      <c r="E11" s="72">
        <v>933284</v>
      </c>
    </row>
    <row r="12" spans="1:5">
      <c r="A12" s="53" t="s">
        <v>53</v>
      </c>
      <c r="B12" s="52"/>
      <c r="C12" s="72"/>
      <c r="D12" s="47"/>
      <c r="E12" s="72"/>
    </row>
    <row r="13" spans="1:5" ht="31.5">
      <c r="A13" s="53" t="s">
        <v>70</v>
      </c>
      <c r="B13" s="52"/>
      <c r="C13" s="72">
        <v>-565785.76956000016</v>
      </c>
      <c r="D13" s="47"/>
      <c r="E13" s="72">
        <v>-244036</v>
      </c>
    </row>
    <row r="14" spans="1:5" ht="27" customHeight="1">
      <c r="A14" s="53" t="s">
        <v>71</v>
      </c>
      <c r="B14" s="52"/>
      <c r="C14" s="72">
        <v>116483.10370000076</v>
      </c>
      <c r="D14" s="47"/>
      <c r="E14" s="72">
        <v>-63318</v>
      </c>
    </row>
    <row r="15" spans="1:5" ht="33.75" customHeight="1">
      <c r="A15" s="53" t="s">
        <v>122</v>
      </c>
      <c r="B15" s="52"/>
      <c r="C15" s="72">
        <v>-6180.4679999999998</v>
      </c>
      <c r="D15" s="47"/>
      <c r="E15" s="72">
        <v>309594</v>
      </c>
    </row>
    <row r="16" spans="1:5" ht="33.75" customHeight="1">
      <c r="A16" s="53" t="s">
        <v>116</v>
      </c>
      <c r="B16" s="52"/>
      <c r="C16" s="72">
        <v>-32813.721189999997</v>
      </c>
      <c r="D16" s="47"/>
      <c r="E16" s="72">
        <v>-746214</v>
      </c>
    </row>
    <row r="17" spans="1:5">
      <c r="A17" s="53" t="s">
        <v>54</v>
      </c>
      <c r="B17" s="52"/>
      <c r="C17" s="72">
        <v>1039.2865300000003</v>
      </c>
      <c r="D17" s="47"/>
      <c r="E17" s="72">
        <v>-88</v>
      </c>
    </row>
    <row r="18" spans="1:5">
      <c r="A18" s="53" t="s">
        <v>55</v>
      </c>
      <c r="B18" s="52"/>
      <c r="C18" s="72">
        <v>3324.8595499999997</v>
      </c>
      <c r="D18" s="47"/>
      <c r="E18" s="72">
        <v>649</v>
      </c>
    </row>
    <row r="19" spans="1:5" ht="15.75" thickBot="1">
      <c r="A19" s="53" t="s">
        <v>72</v>
      </c>
      <c r="B19" s="52"/>
      <c r="C19" s="72">
        <v>-251090</v>
      </c>
      <c r="D19" s="47"/>
      <c r="E19" s="72">
        <v>-56166</v>
      </c>
    </row>
    <row r="20" spans="1:5" ht="32.25" thickBot="1">
      <c r="A20" s="54" t="s">
        <v>56</v>
      </c>
      <c r="B20" s="55"/>
      <c r="C20" s="73">
        <f>SUM(C11:C19)</f>
        <v>-513519.87817999994</v>
      </c>
      <c r="D20" s="56"/>
      <c r="E20" s="73">
        <f>SUM(E11:E19)</f>
        <v>133705</v>
      </c>
    </row>
    <row r="21" spans="1:5" ht="21">
      <c r="A21" s="51" t="s">
        <v>57</v>
      </c>
      <c r="B21" s="52"/>
      <c r="C21" s="72"/>
      <c r="D21" s="47"/>
      <c r="E21" s="72"/>
    </row>
    <row r="22" spans="1:5">
      <c r="A22" s="53" t="s">
        <v>58</v>
      </c>
      <c r="B22" s="52"/>
      <c r="C22" s="72">
        <v>358768</v>
      </c>
      <c r="D22" s="47"/>
      <c r="E22" s="72">
        <v>1220207</v>
      </c>
    </row>
    <row r="23" spans="1:5" ht="21">
      <c r="A23" s="53" t="s">
        <v>73</v>
      </c>
      <c r="B23" s="52"/>
      <c r="C23" s="72">
        <v>718662</v>
      </c>
      <c r="D23" s="47"/>
      <c r="E23" s="72">
        <v>741712</v>
      </c>
    </row>
    <row r="24" spans="1:5">
      <c r="A24" s="53" t="s">
        <v>59</v>
      </c>
      <c r="B24" s="52"/>
      <c r="C24" s="72">
        <v>1673</v>
      </c>
      <c r="D24" s="47"/>
      <c r="E24" s="72">
        <v>-3065</v>
      </c>
    </row>
    <row r="25" spans="1:5">
      <c r="A25" s="53" t="s">
        <v>4</v>
      </c>
      <c r="B25" s="52"/>
      <c r="C25" s="72">
        <v>-871093</v>
      </c>
      <c r="D25" s="47"/>
      <c r="E25" s="72">
        <v>-109413</v>
      </c>
    </row>
    <row r="26" spans="1:5" ht="21">
      <c r="A26" s="51" t="s">
        <v>60</v>
      </c>
      <c r="B26" s="52"/>
      <c r="C26" s="72"/>
      <c r="D26" s="47"/>
      <c r="E26" s="72"/>
    </row>
    <row r="27" spans="1:5" ht="15.75" thickBot="1">
      <c r="A27" s="57" t="s">
        <v>61</v>
      </c>
      <c r="B27" s="58"/>
      <c r="C27" s="74">
        <v>-30841</v>
      </c>
      <c r="D27" s="59"/>
      <c r="E27" s="74">
        <v>2041</v>
      </c>
    </row>
    <row r="28" spans="1:5" ht="32.25" thickBot="1">
      <c r="A28" s="60" t="s">
        <v>62</v>
      </c>
      <c r="B28" s="58"/>
      <c r="C28" s="75">
        <f>SUM(C20:C27)</f>
        <v>-336350.87818</v>
      </c>
      <c r="D28" s="61"/>
      <c r="E28" s="76">
        <f>SUM(E20:E27)</f>
        <v>1985187</v>
      </c>
    </row>
    <row r="29" spans="1:5" ht="15.75" thickBot="1">
      <c r="A29" s="57" t="s">
        <v>63</v>
      </c>
      <c r="B29" s="58"/>
      <c r="C29" s="74">
        <v>-86999.999989999997</v>
      </c>
      <c r="D29" s="59"/>
      <c r="E29" s="74">
        <v>-4000</v>
      </c>
    </row>
    <row r="30" spans="1:5" ht="21.75" thickBot="1">
      <c r="A30" s="60" t="s">
        <v>64</v>
      </c>
      <c r="B30" s="58"/>
      <c r="C30" s="75">
        <f>SUM(C28:C29)</f>
        <v>-423350.87816999998</v>
      </c>
      <c r="D30" s="59"/>
      <c r="E30" s="76">
        <f>SUM(E28:E29)</f>
        <v>1981187</v>
      </c>
    </row>
    <row r="31" spans="1:5" ht="21">
      <c r="A31" s="51" t="s">
        <v>65</v>
      </c>
      <c r="B31" s="52"/>
      <c r="C31" s="72"/>
      <c r="D31" s="47"/>
      <c r="E31" s="72"/>
    </row>
    <row r="32" spans="1:5">
      <c r="A32" s="53" t="s">
        <v>66</v>
      </c>
      <c r="B32" s="52"/>
      <c r="C32" s="72">
        <v>-497.70357000000001</v>
      </c>
      <c r="D32" s="47"/>
      <c r="E32" s="72">
        <v>-8039</v>
      </c>
    </row>
    <row r="33" spans="1:5" ht="31.5">
      <c r="A33" s="53" t="s">
        <v>123</v>
      </c>
      <c r="B33" s="52"/>
      <c r="C33" s="72">
        <v>-744364.5</v>
      </c>
      <c r="D33" s="63"/>
      <c r="E33" s="72">
        <v>-4499587.0980600007</v>
      </c>
    </row>
    <row r="34" spans="1:5" ht="31.5">
      <c r="A34" s="53" t="s">
        <v>124</v>
      </c>
      <c r="B34" s="52"/>
      <c r="C34" s="72">
        <v>4706163</v>
      </c>
      <c r="D34" s="47"/>
      <c r="E34" s="72">
        <v>4402892</v>
      </c>
    </row>
    <row r="35" spans="1:5">
      <c r="A35" s="53" t="s">
        <v>67</v>
      </c>
      <c r="B35" s="52"/>
      <c r="C35" s="72">
        <v>-3340542</v>
      </c>
      <c r="D35" s="47"/>
      <c r="E35" s="72">
        <v>-2055405</v>
      </c>
    </row>
    <row r="36" spans="1:5" ht="15.75" thickBot="1">
      <c r="A36" s="57" t="s">
        <v>97</v>
      </c>
      <c r="B36" s="58"/>
      <c r="C36" s="74">
        <v>1100000</v>
      </c>
      <c r="D36" s="59"/>
      <c r="E36" s="74">
        <v>298055</v>
      </c>
    </row>
    <row r="37" spans="1:5">
      <c r="A37" s="51" t="s">
        <v>68</v>
      </c>
      <c r="B37" s="112"/>
      <c r="C37" s="125">
        <f>SUM(C32:C36)</f>
        <v>1720758.7964300001</v>
      </c>
      <c r="D37" s="127"/>
      <c r="E37" s="125">
        <f>SUM(E32:E36)</f>
        <v>-1862084.0980600007</v>
      </c>
    </row>
    <row r="38" spans="1:5" ht="15.75" thickBot="1">
      <c r="A38" s="60" t="s">
        <v>69</v>
      </c>
      <c r="B38" s="113"/>
      <c r="C38" s="126"/>
      <c r="D38" s="128"/>
      <c r="E38" s="126"/>
    </row>
    <row r="40" spans="1:5" ht="21">
      <c r="A40" s="51" t="s">
        <v>74</v>
      </c>
      <c r="B40" s="52"/>
      <c r="C40" s="72"/>
      <c r="D40" s="47"/>
      <c r="E40" s="72"/>
    </row>
    <row r="41" spans="1:5" ht="15.75" thickBot="1">
      <c r="A41" s="53" t="s">
        <v>49</v>
      </c>
      <c r="B41" s="52">
        <v>9</v>
      </c>
      <c r="C41" s="72">
        <v>-1635279</v>
      </c>
      <c r="D41" s="47"/>
      <c r="E41" s="72">
        <v>-1261812</v>
      </c>
    </row>
    <row r="42" spans="1:5" ht="21.75" thickBot="1">
      <c r="A42" s="54" t="s">
        <v>78</v>
      </c>
      <c r="B42" s="70"/>
      <c r="C42" s="73">
        <f>SUM(C41)</f>
        <v>-1635279</v>
      </c>
      <c r="D42" s="56"/>
      <c r="E42" s="73">
        <f>SUM(E41)</f>
        <v>-1261812</v>
      </c>
    </row>
    <row r="43" spans="1:5" ht="21.75" thickBot="1">
      <c r="A43" s="66" t="s">
        <v>75</v>
      </c>
      <c r="B43" s="58"/>
      <c r="C43" s="74">
        <v>-20896.684430000001</v>
      </c>
      <c r="D43" s="59"/>
      <c r="E43" s="74">
        <v>-79776</v>
      </c>
    </row>
    <row r="44" spans="1:5" ht="21">
      <c r="A44" s="53" t="s">
        <v>76</v>
      </c>
      <c r="B44" s="52"/>
      <c r="C44" s="72">
        <v>-358767.76616999984</v>
      </c>
      <c r="D44" s="47"/>
      <c r="E44" s="72">
        <f>E30+E37+E42+E43</f>
        <v>-1222485.0980600007</v>
      </c>
    </row>
    <row r="45" spans="1:5">
      <c r="A45" s="51"/>
      <c r="B45" s="52"/>
      <c r="C45" s="72"/>
      <c r="D45" s="47"/>
      <c r="E45" s="72"/>
    </row>
    <row r="46" spans="1:5" ht="21.75" thickBot="1">
      <c r="A46" s="57" t="s">
        <v>77</v>
      </c>
      <c r="B46" s="58">
        <v>4</v>
      </c>
      <c r="C46" s="74">
        <v>586105</v>
      </c>
      <c r="D46" s="59"/>
      <c r="E46" s="74">
        <v>2789647</v>
      </c>
    </row>
    <row r="47" spans="1:5">
      <c r="A47" s="51"/>
      <c r="B47" s="48"/>
      <c r="C47" s="77"/>
      <c r="D47" s="62"/>
      <c r="E47" s="77"/>
    </row>
    <row r="48" spans="1:5" ht="21.75" thickBot="1">
      <c r="A48" s="67" t="s">
        <v>121</v>
      </c>
      <c r="B48" s="68">
        <v>4</v>
      </c>
      <c r="C48" s="78">
        <f>C44+C46</f>
        <v>227337.23383000016</v>
      </c>
      <c r="D48" s="69"/>
      <c r="E48" s="78">
        <f>E44+E46</f>
        <v>1567161.9019399993</v>
      </c>
    </row>
    <row r="49" ht="15.75" thickTop="1"/>
  </sheetData>
  <mergeCells count="10">
    <mergeCell ref="B37:B38"/>
    <mergeCell ref="C37:C38"/>
    <mergeCell ref="D37:D38"/>
    <mergeCell ref="E37:E38"/>
    <mergeCell ref="A7:A8"/>
    <mergeCell ref="D7:D8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workbookViewId="0">
      <selection activeCell="E8" sqref="E8:E9"/>
    </sheetView>
  </sheetViews>
  <sheetFormatPr defaultRowHeight="15"/>
  <cols>
    <col min="1" max="1" width="37.42578125" customWidth="1"/>
    <col min="3" max="3" width="15.28515625" customWidth="1"/>
    <col min="4" max="4" width="1.28515625" customWidth="1"/>
    <col min="5" max="5" width="18.5703125" customWidth="1"/>
    <col min="6" max="6" width="2.28515625" customWidth="1"/>
    <col min="7" max="7" width="15" customWidth="1"/>
    <col min="8" max="8" width="1.7109375" customWidth="1"/>
    <col min="9" max="9" width="13.5703125" customWidth="1"/>
  </cols>
  <sheetData>
    <row r="1" spans="1:9" ht="15.75">
      <c r="A1" s="32" t="str">
        <f>Ф1!A1</f>
        <v>АКЦИОНЕРНОЕ ОБЩЕСТВО «ИНВЕСТИЦИОННЫЙ ДОМ  «FINCRAFT»</v>
      </c>
    </row>
    <row r="2" spans="1:9" ht="15.75">
      <c r="A2" s="32"/>
    </row>
    <row r="3" spans="1:9">
      <c r="A3" s="33" t="s">
        <v>47</v>
      </c>
    </row>
    <row r="4" spans="1:9">
      <c r="A4" s="33" t="s">
        <v>104</v>
      </c>
    </row>
    <row r="5" spans="1:9">
      <c r="A5" s="34" t="s">
        <v>9</v>
      </c>
    </row>
    <row r="8" spans="1:9">
      <c r="A8" s="132"/>
      <c r="B8" s="1" t="s">
        <v>0</v>
      </c>
      <c r="C8" s="131" t="s">
        <v>5</v>
      </c>
      <c r="D8" s="131"/>
      <c r="E8" s="131" t="s">
        <v>125</v>
      </c>
      <c r="F8" s="131"/>
      <c r="G8" s="131" t="s">
        <v>6</v>
      </c>
      <c r="H8" s="131"/>
      <c r="I8" s="2" t="s">
        <v>39</v>
      </c>
    </row>
    <row r="9" spans="1:9" ht="27.75" customHeight="1">
      <c r="A9" s="132"/>
      <c r="B9" s="1" t="s">
        <v>1</v>
      </c>
      <c r="C9" s="131"/>
      <c r="D9" s="131"/>
      <c r="E9" s="131"/>
      <c r="F9" s="131"/>
      <c r="G9" s="131"/>
      <c r="H9" s="131"/>
      <c r="I9" s="2" t="s">
        <v>40</v>
      </c>
    </row>
    <row r="10" spans="1:9">
      <c r="A10" s="3"/>
      <c r="B10" s="4"/>
      <c r="C10" s="3"/>
      <c r="D10" s="3"/>
      <c r="E10" s="3"/>
      <c r="F10" s="3"/>
      <c r="G10" s="3"/>
      <c r="H10" s="3"/>
      <c r="I10" s="3"/>
    </row>
    <row r="11" spans="1:9" ht="15.75" thickBot="1">
      <c r="A11" s="7" t="s">
        <v>42</v>
      </c>
      <c r="B11" s="6"/>
      <c r="C11" s="40">
        <v>50559902</v>
      </c>
      <c r="D11" s="40"/>
      <c r="E11" s="40">
        <v>818945</v>
      </c>
      <c r="F11" s="40"/>
      <c r="G11" s="40">
        <v>-36819340</v>
      </c>
      <c r="H11" s="40"/>
      <c r="I11" s="40">
        <v>14559507</v>
      </c>
    </row>
    <row r="12" spans="1:9">
      <c r="A12" s="3" t="s">
        <v>108</v>
      </c>
      <c r="B12" s="4"/>
      <c r="C12" s="9"/>
      <c r="D12" s="9"/>
      <c r="E12" s="9">
        <v>33284</v>
      </c>
      <c r="F12" s="9"/>
      <c r="G12" s="9">
        <v>-96880</v>
      </c>
      <c r="H12" s="9"/>
      <c r="I12" s="9">
        <f>SUM(C12:G12)</f>
        <v>-63596</v>
      </c>
    </row>
    <row r="13" spans="1:9" ht="15.75" thickBot="1">
      <c r="A13" s="7" t="s">
        <v>109</v>
      </c>
      <c r="B13" s="6"/>
      <c r="C13" s="40">
        <v>50559902</v>
      </c>
      <c r="D13" s="40"/>
      <c r="E13" s="40">
        <f>E11+E12</f>
        <v>852229</v>
      </c>
      <c r="F13" s="40"/>
      <c r="G13" s="40">
        <f>G11+G12</f>
        <v>-36916220</v>
      </c>
      <c r="H13" s="40"/>
      <c r="I13" s="40">
        <f>I11+I12</f>
        <v>14495911</v>
      </c>
    </row>
    <row r="14" spans="1:9">
      <c r="A14" s="46"/>
      <c r="B14" s="4"/>
      <c r="C14" s="9"/>
      <c r="D14" s="9"/>
      <c r="E14" s="9"/>
      <c r="F14" s="9"/>
      <c r="G14" s="9"/>
      <c r="H14" s="9"/>
      <c r="I14" s="9"/>
    </row>
    <row r="15" spans="1:9">
      <c r="A15" s="3" t="s">
        <v>43</v>
      </c>
      <c r="B15" s="4"/>
      <c r="C15" s="9" t="s">
        <v>3</v>
      </c>
      <c r="D15" s="9"/>
      <c r="E15" s="9" t="s">
        <v>3</v>
      </c>
      <c r="F15" s="9"/>
      <c r="G15" s="8">
        <v>1635279</v>
      </c>
      <c r="H15" s="9"/>
      <c r="I15" s="8">
        <f>SUM(C15:G15)</f>
        <v>1635279</v>
      </c>
    </row>
    <row r="16" spans="1:9" ht="15.75" thickBot="1">
      <c r="A16" s="5" t="s">
        <v>44</v>
      </c>
      <c r="B16" s="6"/>
      <c r="C16" s="41" t="s">
        <v>3</v>
      </c>
      <c r="D16" s="41"/>
      <c r="E16" s="41">
        <v>-819178</v>
      </c>
      <c r="F16" s="41"/>
      <c r="G16" s="10" t="s">
        <v>3</v>
      </c>
      <c r="H16" s="41"/>
      <c r="I16" s="10">
        <f>SUM(C16:G16)</f>
        <v>-819178</v>
      </c>
    </row>
    <row r="17" spans="1:9">
      <c r="A17" s="35" t="s">
        <v>41</v>
      </c>
      <c r="B17" s="36"/>
      <c r="C17" s="42"/>
      <c r="D17" s="42"/>
      <c r="E17" s="42">
        <f>SUM(E15:E16)</f>
        <v>-819178</v>
      </c>
      <c r="F17" s="42"/>
      <c r="G17" s="42">
        <f>SUM(G15:G16)</f>
        <v>1635279</v>
      </c>
      <c r="H17" s="42"/>
      <c r="I17" s="42">
        <f>SUM(I15:I16)</f>
        <v>816101</v>
      </c>
    </row>
    <row r="18" spans="1:9">
      <c r="A18" s="35"/>
      <c r="B18" s="36"/>
      <c r="C18" s="42"/>
      <c r="D18" s="42"/>
      <c r="E18" s="42"/>
      <c r="F18" s="42"/>
      <c r="G18" s="42"/>
      <c r="H18" s="42"/>
      <c r="I18" s="42"/>
    </row>
    <row r="19" spans="1:9" ht="22.5">
      <c r="A19" s="46" t="s">
        <v>110</v>
      </c>
      <c r="B19" s="4"/>
      <c r="C19" s="9" t="s">
        <v>3</v>
      </c>
      <c r="D19" s="9"/>
      <c r="E19" s="9"/>
      <c r="F19" s="9"/>
      <c r="G19" s="8">
        <v>-199746</v>
      </c>
      <c r="H19" s="9"/>
      <c r="I19" s="8">
        <f>SUM(C19:G19)</f>
        <v>-199746</v>
      </c>
    </row>
    <row r="20" spans="1:9" ht="15.75" thickBot="1">
      <c r="A20" s="5" t="s">
        <v>49</v>
      </c>
      <c r="B20" s="6"/>
      <c r="C20" s="41" t="s">
        <v>3</v>
      </c>
      <c r="D20" s="41"/>
      <c r="E20" s="41"/>
      <c r="F20" s="41"/>
      <c r="G20" s="10">
        <v>-1261812</v>
      </c>
      <c r="H20" s="41"/>
      <c r="I20" s="10">
        <f>SUM(C20:G20)</f>
        <v>-1261812</v>
      </c>
    </row>
    <row r="21" spans="1:9" ht="15.75" thickBot="1">
      <c r="A21" s="38" t="s">
        <v>111</v>
      </c>
      <c r="B21" s="39"/>
      <c r="C21" s="43">
        <f>C11+C17</f>
        <v>50559902</v>
      </c>
      <c r="D21" s="44"/>
      <c r="E21" s="43">
        <f>E13+E17+E19+E20</f>
        <v>33051</v>
      </c>
      <c r="F21" s="44"/>
      <c r="G21" s="43">
        <f>G13+G17+G19+G20</f>
        <v>-36742499</v>
      </c>
      <c r="H21" s="43">
        <f>H13+H17+H19+H20</f>
        <v>0</v>
      </c>
      <c r="I21" s="43">
        <f>I13+I17+I19+I20</f>
        <v>13850454</v>
      </c>
    </row>
    <row r="22" spans="1:9">
      <c r="A22" s="3"/>
      <c r="B22" s="4"/>
      <c r="C22" s="9"/>
      <c r="D22" s="9"/>
      <c r="E22" s="9"/>
      <c r="F22" s="9"/>
      <c r="G22" s="9"/>
      <c r="H22" s="9"/>
      <c r="I22" s="9"/>
    </row>
    <row r="23" spans="1:9">
      <c r="A23" s="45" t="s">
        <v>43</v>
      </c>
      <c r="B23" s="4"/>
      <c r="C23" s="9" t="s">
        <v>3</v>
      </c>
      <c r="D23" s="9"/>
      <c r="E23" s="9" t="s">
        <v>3</v>
      </c>
      <c r="F23" s="9"/>
      <c r="G23" s="9">
        <v>221502.83078999943</v>
      </c>
      <c r="H23" s="9"/>
      <c r="I23" s="8">
        <f>SUM(C23:G23)</f>
        <v>221502.83078999943</v>
      </c>
    </row>
    <row r="24" spans="1:9" ht="15.75" thickBot="1">
      <c r="A24" s="5" t="s">
        <v>45</v>
      </c>
      <c r="B24" s="6"/>
      <c r="C24" s="41" t="s">
        <v>3</v>
      </c>
      <c r="D24" s="41"/>
      <c r="E24" s="41">
        <v>78724</v>
      </c>
      <c r="F24" s="41"/>
      <c r="G24" s="41">
        <v>39455</v>
      </c>
      <c r="H24" s="10"/>
      <c r="I24" s="10">
        <f>SUM(C24:G24)</f>
        <v>118179</v>
      </c>
    </row>
    <row r="25" spans="1:9">
      <c r="A25" s="35" t="s">
        <v>46</v>
      </c>
      <c r="B25" s="36"/>
      <c r="C25" s="42"/>
      <c r="D25" s="42"/>
      <c r="E25" s="42">
        <f>SUM(E23:E24)</f>
        <v>78724</v>
      </c>
      <c r="F25" s="42"/>
      <c r="G25" s="42">
        <f>SUM(G23:G24)</f>
        <v>260957.83078999943</v>
      </c>
      <c r="H25" s="42"/>
      <c r="I25" s="42">
        <f>SUM(I23:I24)</f>
        <v>339681.83078999945</v>
      </c>
    </row>
    <row r="26" spans="1:9">
      <c r="A26" s="35"/>
      <c r="B26" s="36"/>
      <c r="C26" s="42"/>
      <c r="D26" s="42"/>
      <c r="E26" s="42"/>
      <c r="F26" s="42"/>
      <c r="G26" s="42"/>
      <c r="H26" s="42"/>
      <c r="I26" s="42"/>
    </row>
    <row r="27" spans="1:9" ht="22.5">
      <c r="A27" s="46" t="s">
        <v>110</v>
      </c>
      <c r="B27" s="4"/>
      <c r="C27" s="9"/>
      <c r="D27" s="9"/>
      <c r="E27" s="9"/>
      <c r="F27" s="9"/>
      <c r="G27" s="8">
        <v>-733901.89899999998</v>
      </c>
      <c r="H27" s="9"/>
      <c r="I27" s="8">
        <f>SUM(C27:G27)</f>
        <v>-733901.89899999998</v>
      </c>
    </row>
    <row r="28" spans="1:9" ht="15.75" thickBot="1">
      <c r="A28" s="5" t="s">
        <v>49</v>
      </c>
      <c r="B28" s="6"/>
      <c r="C28" s="41"/>
      <c r="D28" s="41"/>
      <c r="E28" s="41"/>
      <c r="F28" s="41"/>
      <c r="G28" s="10">
        <v>-1635279</v>
      </c>
      <c r="H28" s="41"/>
      <c r="I28" s="10">
        <f>SUM(C28:G28)</f>
        <v>-1635279</v>
      </c>
    </row>
    <row r="29" spans="1:9" s="37" customFormat="1" ht="15.75" thickBot="1">
      <c r="A29" s="38" t="s">
        <v>112</v>
      </c>
      <c r="B29" s="39"/>
      <c r="C29" s="43">
        <f>C21+C25+C27+C28</f>
        <v>50559902</v>
      </c>
      <c r="D29" s="44"/>
      <c r="E29" s="43">
        <f>E21+E25+E27+E28</f>
        <v>111775</v>
      </c>
      <c r="F29" s="44"/>
      <c r="G29" s="43">
        <f>G21+G25+G27+G28</f>
        <v>-38850722.068209998</v>
      </c>
      <c r="H29" s="44"/>
      <c r="I29" s="43">
        <f>I21+I25+I27+I28</f>
        <v>11820954.93179</v>
      </c>
    </row>
    <row r="31" spans="1:9">
      <c r="G31" s="103"/>
      <c r="I31" s="103"/>
    </row>
  </sheetData>
  <mergeCells count="7">
    <mergeCell ref="H8:H9"/>
    <mergeCell ref="A8:A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Sholpan Satpayeva</cp:lastModifiedBy>
  <cp:lastPrinted>2019-07-17T10:16:06Z</cp:lastPrinted>
  <dcterms:created xsi:type="dcterms:W3CDTF">2018-05-14T05:11:40Z</dcterms:created>
  <dcterms:modified xsi:type="dcterms:W3CDTF">2019-07-24T06:08:54Z</dcterms:modified>
</cp:coreProperties>
</file>