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_hcb\ГБ Финансовый блок\Finance management\Reports\Reports to HQ\2018\HCK 18 03\FS Q1\for KASE\"/>
    </mc:Choice>
  </mc:AlternateContent>
  <bookViews>
    <workbookView xWindow="360" yWindow="135" windowWidth="14355" windowHeight="3855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externalReferences>
    <externalReference r:id="rId6"/>
    <externalReference r:id="rId7"/>
  </externalReferences>
  <definedNames>
    <definedName name="ReportName1" localSheetId="0">ОПиУ!#REF!</definedName>
    <definedName name="Text" localSheetId="0">ОПиУ!$A$1</definedName>
  </definedNames>
  <calcPr calcId="152511"/>
</workbook>
</file>

<file path=xl/calcChain.xml><?xml version="1.0" encoding="utf-8"?>
<calcChain xmlns="http://schemas.openxmlformats.org/spreadsheetml/2006/main">
  <c r="D8" i="9" l="1"/>
  <c r="B8" i="9"/>
  <c r="H18" i="11"/>
  <c r="F18" i="11"/>
  <c r="D18" i="11"/>
  <c r="B18" i="11"/>
  <c r="C11" i="11"/>
  <c r="D11" i="11"/>
  <c r="E11" i="11"/>
  <c r="F11" i="11"/>
  <c r="G11" i="11"/>
  <c r="H11" i="11"/>
  <c r="B11" i="11"/>
  <c r="F10" i="11"/>
  <c r="D34" i="10"/>
  <c r="B34" i="10"/>
  <c r="D32" i="10"/>
  <c r="B32" i="10"/>
  <c r="D31" i="10"/>
  <c r="B31" i="10"/>
  <c r="D22" i="10"/>
  <c r="B22" i="10"/>
  <c r="B18" i="10"/>
  <c r="B8" i="10"/>
  <c r="D17" i="9"/>
  <c r="B17" i="9"/>
  <c r="C9" i="8"/>
  <c r="C25" i="8" l="1"/>
  <c r="D16" i="11" l="1"/>
  <c r="D17" i="11" s="1"/>
  <c r="H10" i="11"/>
  <c r="F9" i="11"/>
  <c r="D9" i="11"/>
  <c r="D19" i="11" s="1"/>
  <c r="F4" i="11"/>
  <c r="D43" i="10"/>
  <c r="D42" i="10"/>
  <c r="D33" i="10"/>
  <c r="D27" i="10"/>
  <c r="D25" i="10"/>
  <c r="D24" i="10"/>
  <c r="D12" i="10"/>
  <c r="B27" i="10"/>
  <c r="B25" i="10"/>
  <c r="B24" i="10"/>
  <c r="B23" i="10"/>
  <c r="D19" i="10"/>
  <c r="B19" i="10"/>
  <c r="D18" i="9"/>
  <c r="D15" i="9"/>
  <c r="B15" i="9"/>
  <c r="B22" i="9"/>
  <c r="D20" i="9"/>
  <c r="B20" i="9"/>
  <c r="D21" i="9"/>
  <c r="B21" i="9"/>
  <c r="D19" i="9"/>
  <c r="B19" i="9"/>
  <c r="D14" i="9"/>
  <c r="B14" i="9"/>
  <c r="B27" i="9"/>
  <c r="D26" i="9"/>
  <c r="B26" i="9"/>
  <c r="D25" i="9"/>
  <c r="B25" i="9"/>
  <c r="D10" i="9"/>
  <c r="D9" i="9"/>
  <c r="D5" i="9"/>
  <c r="D38" i="10"/>
  <c r="D23" i="10"/>
  <c r="D17" i="10"/>
  <c r="D13" i="10"/>
  <c r="D11" i="10"/>
  <c r="D10" i="10"/>
  <c r="D9" i="10"/>
  <c r="D28" i="9" l="1"/>
  <c r="B28" i="9"/>
  <c r="D23" i="9"/>
  <c r="D12" i="9"/>
  <c r="D29" i="9" l="1"/>
  <c r="D7" i="10"/>
  <c r="B9" i="11" l="1"/>
  <c r="B4" i="11"/>
  <c r="B43" i="10"/>
  <c r="B42" i="10"/>
  <c r="B38" i="10"/>
  <c r="B37" i="10"/>
  <c r="B17" i="10"/>
  <c r="B13" i="10"/>
  <c r="B12" i="10"/>
  <c r="B9" i="10"/>
  <c r="B6" i="10"/>
  <c r="B18" i="9"/>
  <c r="B23" i="9" s="1"/>
  <c r="B11" i="9"/>
  <c r="B10" i="9"/>
  <c r="B9" i="9"/>
  <c r="B6" i="9"/>
  <c r="B5" i="9"/>
  <c r="E19" i="8"/>
  <c r="C19" i="8"/>
  <c r="E17" i="8"/>
  <c r="C17" i="8"/>
  <c r="E16" i="8"/>
  <c r="C16" i="8"/>
  <c r="E14" i="8"/>
  <c r="C14" i="8"/>
  <c r="E13" i="8"/>
  <c r="E12" i="8"/>
  <c r="E10" i="8"/>
  <c r="C10" i="8"/>
  <c r="E7" i="8"/>
  <c r="C7" i="8"/>
  <c r="C6" i="8"/>
  <c r="B39" i="10" l="1"/>
  <c r="H9" i="11"/>
  <c r="B19" i="11"/>
  <c r="E19" i="11" l="1"/>
  <c r="B29" i="9" l="1"/>
  <c r="H17" i="11"/>
  <c r="H6" i="11"/>
  <c r="H16" i="11" l="1"/>
  <c r="C8" i="8"/>
  <c r="C11" i="8" l="1"/>
  <c r="C15" i="8" s="1"/>
  <c r="C18" i="8" s="1"/>
  <c r="C20" i="8" s="1"/>
  <c r="E11" i="8"/>
  <c r="E8" i="8"/>
  <c r="C26" i="8" l="1"/>
  <c r="F13" i="11"/>
  <c r="F19" i="11" s="1"/>
  <c r="E15" i="8"/>
  <c r="E18" i="8" s="1"/>
  <c r="E20" i="8" s="1"/>
  <c r="E26" i="8" s="1"/>
  <c r="F5" i="11" l="1"/>
  <c r="F7" i="11" s="1"/>
  <c r="H13" i="11"/>
  <c r="H19" i="11" s="1"/>
  <c r="B7" i="11"/>
  <c r="H5" i="11"/>
  <c r="H4" i="11"/>
  <c r="D39" i="10"/>
  <c r="D26" i="10"/>
  <c r="D28" i="10" s="1"/>
  <c r="D41" i="10" l="1"/>
  <c r="D44" i="10" s="1"/>
  <c r="H7" i="11"/>
  <c r="B12" i="9" l="1"/>
  <c r="B7" i="10" l="1"/>
  <c r="B26" i="10" s="1"/>
  <c r="B28" i="10" s="1"/>
  <c r="B41" i="10" l="1"/>
  <c r="B44" i="10" s="1"/>
</calcChain>
</file>

<file path=xl/sharedStrings.xml><?xml version="1.0" encoding="utf-8"?>
<sst xmlns="http://schemas.openxmlformats.org/spreadsheetml/2006/main" count="134" uniqueCount="104">
  <si>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</si>
  <si>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</si>
  <si>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</si>
  <si>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</si>
  <si>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</si>
  <si>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</si>
  <si>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</si>
  <si>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</si>
  <si>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</si>
  <si>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</si>
  <si>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</si>
  <si>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</si>
  <si>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</si>
  <si>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</si>
  <si>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</si>
  <si>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</si>
  <si>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</si>
  <si>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</si>
  <si>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</si>
  <si>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</si>
  <si>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</si>
  <si>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</si>
  <si>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</si>
  <si>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</si>
  <si>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</si>
  <si>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</si>
  <si>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</si>
  <si>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</si>
  <si>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</si>
  <si>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 xml:space="preserve">ДВИЖЕНИЕ ДЕНЕЖНЫХ СРЕДСТВ ОТ ОПЕРАЦИОННОЙ ДЕЯТЕЛЬНОСТИ </t>
  </si>
  <si>
    <t>Процентные расходы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</si>
  <si>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</si>
  <si>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</si>
  <si>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</si>
  <si>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</si>
  <si>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</si>
  <si>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</si>
  <si>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</si>
  <si>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</si>
  <si>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Нераспре- деленная прибыль</t>
  </si>
  <si>
    <t>Всего</t>
  </si>
  <si>
    <t>Выплата дивидендов (не аудировано)</t>
  </si>
  <si>
    <t xml:space="preserve">Чистое поступление денежных средств от операционной деятельности до уплаты подоходного налога </t>
  </si>
  <si>
    <t>Выплата дивидендов</t>
  </si>
  <si>
    <t>Поступление от продажи основных средств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</si>
  <si>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</si>
  <si>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</si>
  <si>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</si>
  <si>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</si>
  <si>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Чистые поступления по прочим доходам</t>
  </si>
  <si>
    <t>Остаток на 1 января 2017 года</t>
  </si>
  <si>
    <t>закончившихся</t>
  </si>
  <si>
    <t>Кредиты и авансы, выданные банкам</t>
  </si>
  <si>
    <t>Увеличение (уменьшение) операционных обязательств</t>
  </si>
  <si>
    <t>Резерв по переоценке финансовых активов, имеющихся в наличии для продажи</t>
  </si>
  <si>
    <t>Акционерный капитал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</si>
  <si>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</si>
  <si>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</si>
  <si>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</si>
  <si>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>три месяца,</t>
  </si>
  <si>
    <t>31 марта 2018 г.</t>
  </si>
  <si>
    <t>31 марта 2017 г.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</si>
  <si>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</si>
  <si>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</si>
  <si>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31 марта 2018 г. </t>
  </si>
  <si>
    <t xml:space="preserve"> 31 декабря 2017 г.</t>
  </si>
  <si>
    <t>три месяца, закончившихся</t>
  </si>
  <si>
    <t>Прибыль и общий совокупный доход за трехмесячный период (не аудировано)</t>
  </si>
  <si>
    <t>Остаток на 31 марта 2017 года (не аудировано)</t>
  </si>
  <si>
    <t>Остаток на 1 января 2018 года</t>
  </si>
  <si>
    <t>Остаток на 31 марта 2018 года (не аудировано)</t>
  </si>
  <si>
    <t>Прочие заемные средства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</si>
  <si>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</si>
  <si>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 поступления (выплаты) от операций с иностранной валютой</t>
  </si>
  <si>
    <t>Прибыль за трехмесячный период (не аудировано)</t>
  </si>
  <si>
    <t>Статьи, которые реклассифицированы или могут быть впоследствии реклассифицированы в состав прибыли или убытка:</t>
  </si>
  <si>
    <t xml:space="preserve">Прибыль за период </t>
  </si>
  <si>
    <t>Прочий совокупный доход, за вычетом подоходного налога</t>
  </si>
  <si>
    <t xml:space="preserve"> -Чистое изменение справедливой стоимости</t>
  </si>
  <si>
    <t>Прочий совокупный доход за период, за вычетом подоходного налога</t>
  </si>
  <si>
    <t>Итого совокупного дохода за период</t>
  </si>
  <si>
    <t>Увеличение операционных активов</t>
  </si>
  <si>
    <t xml:space="preserve">Поступление денежных средств от операционной деятельности </t>
  </si>
  <si>
    <t>Использование денежных средств в финансовой деятельности</t>
  </si>
  <si>
    <t xml:space="preserve">Чистое увеличение (уменьшение) денежных средств и их эквивалентов </t>
  </si>
  <si>
    <t>Финансовые активы, оцениваемые по справедливой стоимости  через прочий совокупный доход</t>
  </si>
  <si>
    <t>Финансовые активы, оцениваемые по справедливой стоимости через прочий совокупный доход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</si>
  <si>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12)</t>
    </r>
  </si>
  <si>
    <t>Резерв по переоценке финансовых активов, оцениваемых по справедливой стоимости через прочий совокупный доход</t>
  </si>
  <si>
    <t>Чистое изменение справедливой стоимости финансовых активов, оцениваемых через прочий совокупный доход, за вычетом отложенных налоговых активов/отложенных налоговых обязательств</t>
  </si>
  <si>
    <t>Резерв по переоценке финансовых активов, оцениваемых через прочий совокупный доход</t>
  </si>
  <si>
    <t>Приобретение прочих финансовых активов, оцениваемых по амортизированной стоимости</t>
  </si>
  <si>
    <t>Итого совокупного дохода за трехмесячный период (не аудировано)</t>
  </si>
  <si>
    <t>Итого прочего совокупного дохода (не аудировано)</t>
  </si>
  <si>
    <t>Прочий совокупный доход (не аудировано)</t>
  </si>
  <si>
    <t>Итого совокупного дохода (не аудировано)</t>
  </si>
  <si>
    <t>Чистая прибыль от операций с иностранной валютой</t>
  </si>
  <si>
    <t>(Убытки от обесценения) восстановление убытков от обесценения</t>
  </si>
  <si>
    <t>Выплата прочих привлеченных средств</t>
  </si>
  <si>
    <t>Влияние МСФО 9 на 1 января 2018 года (не аудировано)</t>
  </si>
  <si>
    <t>Остаток на 1 января 2018 года (не аудировано)</t>
  </si>
  <si>
    <t xml:space="preserve"> - Обремененные залогом по сделкам "РЕПО"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</si>
  <si>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</si>
  <si>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Прочий операционный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</si>
</sst>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_ * #,##0.00_ ;_ * \-#,##0.00_ ;_ * &quot;-&quot;??_ ;_ @_ "/>
    <numFmt numFmtId="258" formatCode="#,##0_);\(#,##0\);0_)"/>
    <numFmt numFmtId="259" formatCode="_-&quot;$&quot;* #,##0_-;\-&quot;$&quot;* #,##0_-;_-&quot;$&quot;* &quot;-&quot;_-;_-@_-"/>
    <numFmt numFmtId="260" formatCode="&quot;$&quot;#,##0.00;[Red]\-&quot;$&quot;#,##0.00"/>
    <numFmt numFmtId="261" formatCode="&quot;£&quot;#,\);\(&quot;£&quot;#,##0\)"/>
    <numFmt numFmtId="262" formatCode="_-* #,##0.00\ [$€-1]_-;\-* #,##0.00\ [$€-1]_-;_-* &quot;-&quot;??\ [$€-1]_-"/>
    <numFmt numFmtId="263" formatCode="_-* #,##0.00[$€-1]_-;\-* #,##0.00[$€-1]_-;_-* &quot;-&quot;??[$€-1]_-"/>
    <numFmt numFmtId="264" formatCode="#,##0.00\ &quot;$&quot;;\-#,##0.00\ &quot;$&quot;"/>
    <numFmt numFmtId="265" formatCode="_-* #,##0\ &quot;$&quot;_-;\-* #,##0\ &quot;$&quot;_-;_-* &quot;-&quot;\ &quot;$&quot;_-;_-@_-"/>
    <numFmt numFmtId="266" formatCode="#,##0\ &quot;$&quot;;[Red]\-#,##0\ &quot;$&quot;"/>
    <numFmt numFmtId="267" formatCode="#,##0.00\ &quot;$&quot;;[Red]\-#,##0.00\ &quot;$&quot;"/>
    <numFmt numFmtId="268" formatCode="0.00_)"/>
    <numFmt numFmtId="269" formatCode="&quot;£&quot;#,\);\(&quot;£&quot;#,\)"/>
    <numFmt numFmtId="270" formatCode="&quot;£&quot;#,;\(&quot;£&quot;#,\)"/>
    <numFmt numFmtId="271" formatCode="_-* #,##0.00\ _K_č_-;\-* #,##0.00\ _K_č_-;_-* &quot;-&quot;??\ _K_č_-;_-@_-"/>
    <numFmt numFmtId="272" formatCode="_-[$€]* #,##0.00_-;\-[$€]* #,##0.00_-;_-[$€]* &quot;-&quot;??_-;_-@_-"/>
    <numFmt numFmtId="273" formatCode="#,##0.00&quot; &quot;[$руб.-419];[Red]&quot;-&quot;#,##0.00&quot; &quot;[$руб.-419]"/>
    <numFmt numFmtId="274" formatCode="_(* #,##0_);_(* \(#,##0\);_(* &quot;-&quot;??_);_(@_)"/>
    <numFmt numFmtId="275" formatCode="_-* #,##0_р_._-;\-* #,##0_р_._-;_-* &quot;-&quot;??_р_._-;_-@_-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auto="1"/>
      </bottom>
      <diagonal/>
    </border>
  </borders>
  <cellStyleXfs count="1693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7" fontId="36" fillId="0" borderId="11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83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4" fontId="46" fillId="0" borderId="0" applyFill="0" applyBorder="0" applyProtection="0"/>
    <xf numFmtId="184" fontId="46" fillId="0" borderId="11" applyFill="0" applyProtection="0"/>
    <xf numFmtId="184" fontId="46" fillId="0" borderId="13" applyFill="0" applyProtection="0"/>
    <xf numFmtId="177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5" fontId="46" fillId="0" borderId="0" applyFill="0" applyBorder="0" applyProtection="0"/>
    <xf numFmtId="185" fontId="46" fillId="0" borderId="11" applyFill="0" applyProtection="0"/>
    <xf numFmtId="185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0" fillId="0" borderId="0" applyNumberFormat="0" applyAlignment="0">
      <alignment horizontal="left"/>
    </xf>
    <xf numFmtId="186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7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8" fontId="67" fillId="0" borderId="0" applyFont="0" applyFill="0" applyBorder="0" applyAlignment="0" applyProtection="0"/>
    <xf numFmtId="189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90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91" fontId="43" fillId="0" borderId="0" applyFont="0" applyFill="0" applyBorder="0" applyAlignment="0" applyProtection="0"/>
    <xf numFmtId="169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4" fontId="28" fillId="0" borderId="0" applyFont="0" applyFill="0" applyBorder="0" applyAlignment="0" applyProtection="0"/>
    <xf numFmtId="18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196" fontId="83" fillId="0" borderId="0" applyNumberFormat="0" applyFill="0" applyBorder="0" applyAlignment="0" applyProtection="0">
      <alignment horizontal="left"/>
    </xf>
    <xf numFmtId="197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202" fontId="91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6" fontId="77" fillId="0" borderId="0" applyFont="0" applyFill="0" applyBorder="0" applyAlignment="0" applyProtection="0"/>
    <xf numFmtId="169" fontId="9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4" fontId="99" fillId="1" borderId="33" applyFont="0" applyFill="0" applyBorder="0" applyAlignment="0" applyProtection="0"/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0" fillId="0" borderId="0"/>
    <xf numFmtId="205" fontId="100" fillId="0" borderId="34">
      <protection locked="0"/>
    </xf>
    <xf numFmtId="205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6" fontId="100" fillId="0" borderId="0">
      <protection locked="0"/>
    </xf>
    <xf numFmtId="4" fontId="100" fillId="0" borderId="0">
      <protection locked="0"/>
    </xf>
    <xf numFmtId="206" fontId="100" fillId="0" borderId="0">
      <protection locked="0"/>
    </xf>
    <xf numFmtId="207" fontId="100" fillId="0" borderId="0">
      <protection locked="0"/>
    </xf>
    <xf numFmtId="207" fontId="100" fillId="0" borderId="0">
      <protection locked="0"/>
    </xf>
    <xf numFmtId="205" fontId="100" fillId="0" borderId="34">
      <protection locked="0"/>
    </xf>
    <xf numFmtId="205" fontId="100" fillId="0" borderId="34">
      <protection locked="0"/>
    </xf>
    <xf numFmtId="205" fontId="103" fillId="0" borderId="0">
      <protection locked="0"/>
    </xf>
    <xf numFmtId="205" fontId="103" fillId="0" borderId="0">
      <protection locked="0"/>
    </xf>
    <xf numFmtId="205" fontId="100" fillId="0" borderId="34">
      <protection locked="0"/>
    </xf>
    <xf numFmtId="9" fontId="98" fillId="1" borderId="18">
      <alignment vertical="center"/>
    </xf>
    <xf numFmtId="172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8" fontId="104" fillId="0" borderId="0" applyFont="0" applyFill="0" applyBorder="0" applyAlignment="0" applyProtection="0"/>
    <xf numFmtId="209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0" fontId="23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215" fontId="112" fillId="0" borderId="0" applyFont="0" applyFill="0" applyBorder="0" applyAlignment="0" applyProtection="0"/>
    <xf numFmtId="216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7" fontId="115" fillId="0" borderId="0" applyFill="0" applyBorder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8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4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43" fillId="0" borderId="0"/>
    <xf numFmtId="244" fontId="43" fillId="0" borderId="0"/>
    <xf numFmtId="245" fontId="110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112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10" fontId="120" fillId="0" borderId="0"/>
    <xf numFmtId="252" fontId="112" fillId="0" borderId="0" applyFont="0" applyFill="0" applyBorder="0" applyAlignment="0" applyProtection="0"/>
    <xf numFmtId="253" fontId="54" fillId="0" borderId="0" applyFont="0" applyFill="0" applyBorder="0" applyAlignment="0" applyProtection="0"/>
    <xf numFmtId="0" fontId="22" fillId="63" borderId="37" applyNumberFormat="0" applyFont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4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5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5" fontId="103" fillId="0" borderId="0">
      <protection locked="0"/>
    </xf>
    <xf numFmtId="205" fontId="103" fillId="0" borderId="0">
      <protection locked="0"/>
    </xf>
    <xf numFmtId="0" fontId="137" fillId="35" borderId="0" applyNumberFormat="0" applyBorder="0" applyAlignment="0" applyProtection="0"/>
    <xf numFmtId="256" fontId="100" fillId="0" borderId="0">
      <protection locked="0"/>
    </xf>
    <xf numFmtId="256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7" fontId="20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8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9" fontId="23" fillId="0" borderId="0" applyFont="0" applyFill="0" applyBorder="0" applyAlignment="0" applyProtection="0"/>
    <xf numFmtId="260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9" fontId="144" fillId="65" borderId="39">
      <alignment horizontal="left" vertical="center"/>
    </xf>
    <xf numFmtId="181" fontId="38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6" fontId="37" fillId="0" borderId="0" applyFill="0" applyBorder="0" applyAlignment="0"/>
    <xf numFmtId="179" fontId="145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145" fillId="0" borderId="0" applyFill="0" applyBorder="0" applyAlignment="0"/>
    <xf numFmtId="179" fontId="145" fillId="0" borderId="0" applyFill="0" applyBorder="0" applyAlignment="0"/>
    <xf numFmtId="180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145" fillId="0" borderId="0" applyFill="0" applyBorder="0" applyAlignment="0"/>
    <xf numFmtId="180" fontId="145" fillId="0" borderId="0" applyFill="0" applyBorder="0" applyAlignment="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5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0" fontId="39" fillId="0" borderId="0" applyNumberFormat="0" applyAlignment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8" fontId="54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6" fontId="112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227" fontId="11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262" fontId="23" fillId="0" borderId="0" applyFont="0" applyFill="0" applyBorder="0" applyAlignment="0" applyProtection="0"/>
    <xf numFmtId="186" fontId="7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7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23" fillId="66" borderId="0"/>
    <xf numFmtId="0" fontId="23" fillId="0" borderId="12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8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138" fillId="0" borderId="0"/>
    <xf numFmtId="266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154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19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80" fontId="145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45" fillId="0" borderId="0" applyFont="0" applyFill="0" applyBorder="0" applyAlignment="0" applyProtection="0"/>
    <xf numFmtId="180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61" fontId="145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261" fontId="145" fillId="0" borderId="0" applyFill="0" applyBorder="0" applyAlignment="0"/>
    <xf numFmtId="261" fontId="145" fillId="0" borderId="0" applyFill="0" applyBorder="0" applyAlignment="0"/>
    <xf numFmtId="167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9" fontId="145" fillId="0" borderId="0" applyFill="0" applyBorder="0" applyAlignment="0"/>
    <xf numFmtId="198" fontId="39" fillId="0" borderId="0" applyFill="0" applyBorder="0" applyAlignment="0"/>
    <xf numFmtId="198" fontId="39" fillId="0" borderId="0" applyFill="0" applyBorder="0" applyAlignment="0"/>
    <xf numFmtId="269" fontId="145" fillId="0" borderId="0" applyFill="0" applyBorder="0" applyAlignment="0"/>
    <xf numFmtId="269" fontId="145" fillId="0" borderId="0" applyFill="0" applyBorder="0" applyAlignment="0"/>
    <xf numFmtId="270" fontId="145" fillId="0" borderId="0" applyFill="0" applyBorder="0" applyAlignment="0"/>
    <xf numFmtId="199" fontId="39" fillId="0" borderId="0" applyFill="0" applyBorder="0" applyAlignment="0"/>
    <xf numFmtId="199" fontId="39" fillId="0" borderId="0" applyFill="0" applyBorder="0" applyAlignment="0"/>
    <xf numFmtId="270" fontId="145" fillId="0" borderId="0" applyFill="0" applyBorder="0" applyAlignment="0"/>
    <xf numFmtId="270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5" fontId="20" fillId="0" borderId="38">
      <protection hidden="1"/>
    </xf>
    <xf numFmtId="170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7" fontId="36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6" fillId="0" borderId="11" applyFill="0" applyProtection="0"/>
    <xf numFmtId="185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165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2" fontId="86" fillId="0" borderId="0"/>
    <xf numFmtId="0" fontId="97" fillId="0" borderId="0"/>
    <xf numFmtId="273" fontId="1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273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25" fillId="64" borderId="0" xfId="0" applyFont="1" applyFill="1" applyAlignment="1">
      <alignment vertical="center" wrapText="1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4" fontId="20" fillId="64" borderId="0" xfId="0" applyNumberFormat="1" applyFont="1" applyFill="1" applyAlignment="1">
      <alignment wrapText="1"/>
    </xf>
    <xf numFmtId="274" fontId="20" fillId="64" borderId="0" xfId="0" applyNumberFormat="1" applyFont="1" applyFill="1" applyBorder="1" applyAlignment="1">
      <alignment wrapText="1"/>
    </xf>
    <xf numFmtId="274" fontId="26" fillId="64" borderId="24" xfId="0" applyNumberFormat="1" applyFont="1" applyFill="1" applyBorder="1" applyAlignment="1">
      <alignment horizontal="right" vertical="center"/>
    </xf>
    <xf numFmtId="274" fontId="26" fillId="64" borderId="15" xfId="0" applyNumberFormat="1" applyFont="1" applyFill="1" applyBorder="1" applyAlignment="1">
      <alignment horizontal="right" vertical="center"/>
    </xf>
    <xf numFmtId="275" fontId="25" fillId="64" borderId="0" xfId="1692" applyNumberFormat="1" applyFont="1" applyFill="1" applyAlignment="1">
      <alignment horizontal="right" vertical="center"/>
    </xf>
    <xf numFmtId="275" fontId="26" fillId="64" borderId="32" xfId="1692" applyNumberFormat="1" applyFont="1" applyFill="1" applyBorder="1" applyAlignment="1">
      <alignment horizontal="right" vertical="center"/>
    </xf>
    <xf numFmtId="275" fontId="26" fillId="64" borderId="12" xfId="1692" applyNumberFormat="1" applyFont="1" applyFill="1" applyBorder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275" fontId="0" fillId="64" borderId="0" xfId="1692" applyNumberFormat="1" applyFont="1" applyFill="1" applyAlignment="1">
      <alignment horizontal="right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2" xfId="1692" applyNumberFormat="1" applyFont="1" applyFill="1" applyBorder="1" applyAlignment="1">
      <alignment horizontal="right" vertical="center" wrapText="1"/>
    </xf>
    <xf numFmtId="275" fontId="21" fillId="64" borderId="0" xfId="1692" applyNumberFormat="1" applyFont="1" applyFill="1" applyAlignment="1">
      <alignment horizontal="right" vertical="center"/>
    </xf>
    <xf numFmtId="275" fontId="25" fillId="64" borderId="0" xfId="1692" applyNumberFormat="1" applyFont="1" applyFill="1" applyBorder="1" applyAlignment="1">
      <alignment horizontal="right" vertical="center"/>
    </xf>
    <xf numFmtId="274" fontId="185" fillId="64" borderId="24" xfId="0" applyNumberFormat="1" applyFont="1" applyFill="1" applyBorder="1" applyAlignment="1">
      <alignment wrapText="1"/>
    </xf>
    <xf numFmtId="274" fontId="185" fillId="64" borderId="0" xfId="0" applyNumberFormat="1" applyFont="1" applyFill="1" applyAlignment="1">
      <alignment wrapText="1"/>
    </xf>
    <xf numFmtId="0" fontId="20" fillId="64" borderId="0" xfId="0" applyFont="1" applyFill="1" applyAlignment="1">
      <alignment vertical="center"/>
    </xf>
    <xf numFmtId="0" fontId="186" fillId="64" borderId="0" xfId="0" applyFont="1" applyFill="1"/>
    <xf numFmtId="275" fontId="26" fillId="64" borderId="0" xfId="1692" applyNumberFormat="1" applyFont="1" applyFill="1" applyAlignment="1">
      <alignment horizontal="right" vertical="center"/>
    </xf>
    <xf numFmtId="274" fontId="24" fillId="64" borderId="0" xfId="0" applyNumberFormat="1" applyFont="1" applyFill="1" applyAlignment="1">
      <alignment horizontal="right"/>
    </xf>
    <xf numFmtId="274" fontId="20" fillId="64" borderId="12" xfId="0" applyNumberFormat="1" applyFont="1" applyFill="1" applyBorder="1" applyAlignment="1">
      <alignment horizontal="right" wrapText="1"/>
    </xf>
    <xf numFmtId="274" fontId="25" fillId="64" borderId="0" xfId="0" applyNumberFormat="1" applyFont="1" applyFill="1" applyBorder="1" applyAlignment="1">
      <alignment wrapText="1"/>
    </xf>
    <xf numFmtId="274" fontId="25" fillId="64" borderId="12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5" fontId="26" fillId="64" borderId="0" xfId="1692" applyNumberFormat="1" applyFont="1" applyFill="1" applyAlignment="1">
      <alignment horizontal="right" vertical="center"/>
    </xf>
    <xf numFmtId="275" fontId="26" fillId="64" borderId="0" xfId="1692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274" fontId="20" fillId="0" borderId="0" xfId="0" quotePrefix="1" applyNumberFormat="1" applyFont="1" applyFill="1" applyAlignment="1">
      <alignment horizontal="right" wrapText="1"/>
    </xf>
    <xf numFmtId="275" fontId="26" fillId="0" borderId="0" xfId="1692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Border="1" applyAlignment="1">
      <alignment horizontal="right" vertical="center"/>
    </xf>
    <xf numFmtId="0" fontId="26" fillId="64" borderId="0" xfId="0" applyFont="1" applyFill="1" applyBorder="1" applyAlignment="1">
      <alignment horizontal="center" vertical="center"/>
    </xf>
    <xf numFmtId="274" fontId="24" fillId="64" borderId="0" xfId="0" applyNumberFormat="1" applyFont="1" applyFill="1" applyBorder="1" applyAlignment="1">
      <alignment horizontal="right"/>
    </xf>
    <xf numFmtId="275" fontId="26" fillId="64" borderId="0" xfId="1692" applyNumberFormat="1" applyFont="1" applyFill="1" applyBorder="1" applyAlignment="1">
      <alignment horizontal="right" vertical="center"/>
    </xf>
    <xf numFmtId="0" fontId="25" fillId="64" borderId="0" xfId="0" applyFont="1" applyFill="1" applyBorder="1" applyAlignment="1">
      <alignment horizontal="right" vertical="center"/>
    </xf>
    <xf numFmtId="274" fontId="24" fillId="64" borderId="12" xfId="0" applyNumberFormat="1" applyFont="1" applyFill="1" applyBorder="1" applyAlignment="1">
      <alignment horizontal="right"/>
    </xf>
    <xf numFmtId="274" fontId="187" fillId="64" borderId="24" xfId="0" applyNumberFormat="1" applyFont="1" applyFill="1" applyBorder="1" applyAlignment="1">
      <alignment horizontal="right"/>
    </xf>
    <xf numFmtId="274" fontId="187" fillId="64" borderId="32" xfId="0" applyNumberFormat="1" applyFont="1" applyFill="1" applyBorder="1" applyAlignment="1">
      <alignment horizontal="right"/>
    </xf>
    <xf numFmtId="274" fontId="20" fillId="64" borderId="12" xfId="0" applyNumberFormat="1" applyFont="1" applyFill="1" applyBorder="1" applyAlignment="1">
      <alignment wrapText="1"/>
    </xf>
    <xf numFmtId="0" fontId="0" fillId="77" borderId="0" xfId="0" applyFill="1" applyBorder="1"/>
    <xf numFmtId="0" fontId="26" fillId="77" borderId="0" xfId="0" applyFont="1" applyFill="1" applyAlignment="1">
      <alignment horizontal="right" vertical="center" wrapText="1"/>
    </xf>
    <xf numFmtId="0" fontId="26" fillId="77" borderId="12" xfId="0" applyFont="1" applyFill="1" applyBorder="1" applyAlignment="1">
      <alignment horizontal="right" vertical="center" wrapText="1"/>
    </xf>
    <xf numFmtId="0" fontId="26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3" fontId="26" fillId="77" borderId="12" xfId="0" applyNumberFormat="1" applyFont="1" applyFill="1" applyBorder="1" applyAlignment="1">
      <alignment vertical="center" wrapText="1"/>
    </xf>
    <xf numFmtId="3" fontId="26" fillId="77" borderId="12" xfId="0" applyNumberFormat="1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horizontal="right" vertical="center" wrapText="1"/>
    </xf>
    <xf numFmtId="3" fontId="26" fillId="77" borderId="24" xfId="0" applyNumberFormat="1" applyFont="1" applyFill="1" applyBorder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vertical="center" wrapText="1"/>
    </xf>
    <xf numFmtId="0" fontId="188" fillId="64" borderId="0" xfId="0" applyFont="1" applyFill="1" applyAlignment="1">
      <alignment vertical="center" wrapText="1"/>
    </xf>
    <xf numFmtId="274" fontId="187" fillId="64" borderId="0" xfId="0" applyNumberFormat="1" applyFont="1" applyFill="1" applyAlignment="1">
      <alignment horizontal="right"/>
    </xf>
    <xf numFmtId="274" fontId="187" fillId="64" borderId="0" xfId="0" applyNumberFormat="1" applyFont="1" applyFill="1" applyBorder="1" applyAlignment="1">
      <alignment horizontal="right"/>
    </xf>
    <xf numFmtId="275" fontId="26" fillId="64" borderId="44" xfId="1692" applyNumberFormat="1" applyFont="1" applyFill="1" applyBorder="1" applyAlignment="1">
      <alignment horizontal="right" vertical="center"/>
    </xf>
    <xf numFmtId="274" fontId="187" fillId="64" borderId="10" xfId="0" applyNumberFormat="1" applyFont="1" applyFill="1" applyBorder="1" applyAlignment="1">
      <alignment horizontal="right"/>
    </xf>
    <xf numFmtId="274" fontId="26" fillId="64" borderId="44" xfId="1692" applyNumberFormat="1" applyFont="1" applyFill="1" applyBorder="1" applyAlignment="1">
      <alignment horizontal="right" vertical="center"/>
    </xf>
    <xf numFmtId="165" fontId="0" fillId="64" borderId="0" xfId="1692" applyFont="1" applyFill="1"/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5" fillId="77" borderId="0" xfId="0" applyFont="1" applyFill="1" applyAlignment="1">
      <alignment vertical="center" wrapText="1"/>
    </xf>
    <xf numFmtId="0" fontId="26" fillId="77" borderId="0" xfId="0" applyFont="1" applyFill="1" applyAlignment="1">
      <alignment horizontal="center" vertical="center" wrapText="1"/>
    </xf>
    <xf numFmtId="0" fontId="26" fillId="77" borderId="0" xfId="0" applyFont="1" applyFill="1" applyAlignment="1">
      <alignment horizontal="right" vertical="center" wrapText="1"/>
    </xf>
    <xf numFmtId="0" fontId="26" fillId="64" borderId="0" xfId="0" applyFont="1" applyFill="1" applyAlignment="1">
      <alignment horizontal="center" vertical="center"/>
    </xf>
    <xf numFmtId="275" fontId="26" fillId="64" borderId="0" xfId="1692" applyNumberFormat="1" applyFont="1" applyFill="1" applyAlignment="1">
      <alignment horizontal="right" vertical="center" wrapText="1"/>
    </xf>
    <xf numFmtId="275" fontId="26" fillId="64" borderId="15" xfId="1692" applyNumberFormat="1" applyFont="1" applyFill="1" applyBorder="1" applyAlignment="1">
      <alignment vertical="center"/>
    </xf>
    <xf numFmtId="275" fontId="26" fillId="64" borderId="16" xfId="1692" applyNumberFormat="1" applyFont="1" applyFill="1" applyBorder="1" applyAlignment="1">
      <alignment vertical="center"/>
    </xf>
    <xf numFmtId="275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center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center" vertical="center" wrapText="1"/>
    </xf>
    <xf numFmtId="0" fontId="26" fillId="64" borderId="12" xfId="0" applyFont="1" applyFill="1" applyBorder="1" applyAlignment="1">
      <alignment horizontal="center"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  <xf numFmtId="274" fontId="20" fillId="64" borderId="10" xfId="0" applyNumberFormat="1" applyFont="1" applyFill="1" applyBorder="1" applyAlignment="1">
      <alignment wrapText="1"/>
    </xf>
    <xf numFmtId="165" fontId="0" fillId="64" borderId="10" xfId="1692" applyFont="1" applyFill="1" applyBorder="1"/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8/HCK%2018%2003/FS%20Q1/HCB%203M%202018_T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7/HCK%2017%2003/FS%20Q1%202017/HCB%203M%202017_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1032018"/>
      <sheetName val="REPORT 31032015"/>
      <sheetName val="REPORT 31122014"/>
      <sheetName val="700_31032018"/>
      <sheetName val="Adj per Bank_31032015"/>
      <sheetName val="Adj per Bank_31032018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interbank (2)"/>
      <sheetName val="for SCF CCE"/>
      <sheetName val="for SCF CA&amp;TD"/>
      <sheetName val="14. PPE"/>
      <sheetName val="21."/>
      <sheetName val="22-26"/>
      <sheetName val="Bridge 2018"/>
      <sheetName val="bonds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>
            <v>16470246</v>
          </cell>
        </row>
        <row r="12">
          <cell r="C12">
            <v>-4789856</v>
          </cell>
          <cell r="P12">
            <v>-3345925</v>
          </cell>
        </row>
        <row r="14">
          <cell r="C14">
            <v>3358103</v>
          </cell>
        </row>
        <row r="15">
          <cell r="C15">
            <v>-360864</v>
          </cell>
          <cell r="P15">
            <v>-373629</v>
          </cell>
        </row>
        <row r="17">
          <cell r="P17">
            <v>-672225</v>
          </cell>
        </row>
        <row r="18">
          <cell r="P18">
            <v>394888</v>
          </cell>
        </row>
        <row r="19">
          <cell r="C19">
            <v>102258</v>
          </cell>
          <cell r="P19">
            <v>163179</v>
          </cell>
        </row>
        <row r="21">
          <cell r="C21">
            <v>-680307</v>
          </cell>
          <cell r="P21">
            <v>357768</v>
          </cell>
        </row>
        <row r="22">
          <cell r="C22">
            <v>-6701535</v>
          </cell>
          <cell r="P22">
            <v>-5185363</v>
          </cell>
        </row>
        <row r="24">
          <cell r="C24">
            <v>-1448755</v>
          </cell>
          <cell r="P24">
            <v>-1406715</v>
          </cell>
        </row>
      </sheetData>
      <sheetData sheetId="8">
        <row r="10">
          <cell r="C10">
            <v>19127441</v>
          </cell>
          <cell r="G10">
            <v>14211027</v>
          </cell>
        </row>
        <row r="12">
          <cell r="C12">
            <v>759</v>
          </cell>
        </row>
        <row r="13">
          <cell r="C13">
            <v>9061</v>
          </cell>
          <cell r="G13">
            <v>145635</v>
          </cell>
        </row>
        <row r="14">
          <cell r="C14">
            <v>193429352</v>
          </cell>
        </row>
        <row r="15">
          <cell r="C15">
            <v>11039590</v>
          </cell>
          <cell r="G15">
            <v>11488680</v>
          </cell>
        </row>
        <row r="18">
          <cell r="C18">
            <v>7693494</v>
          </cell>
          <cell r="G18">
            <v>7349792</v>
          </cell>
        </row>
        <row r="19">
          <cell r="C19">
            <v>1481592</v>
          </cell>
        </row>
        <row r="20">
          <cell r="C20">
            <v>3287361</v>
          </cell>
        </row>
        <row r="24">
          <cell r="C24">
            <v>1521645</v>
          </cell>
          <cell r="G24">
            <v>238057</v>
          </cell>
        </row>
        <row r="25">
          <cell r="C25">
            <v>20261349</v>
          </cell>
          <cell r="G25">
            <v>23934507</v>
          </cell>
        </row>
        <row r="26">
          <cell r="C26">
            <v>11773313</v>
          </cell>
          <cell r="G26">
            <v>11433870</v>
          </cell>
        </row>
        <row r="29">
          <cell r="C29">
            <v>22549170</v>
          </cell>
          <cell r="G29">
            <v>22158530</v>
          </cell>
        </row>
        <row r="30">
          <cell r="C30">
            <v>787151</v>
          </cell>
          <cell r="G30">
            <v>850223</v>
          </cell>
        </row>
        <row r="31">
          <cell r="C31">
            <v>4936520</v>
          </cell>
          <cell r="G31">
            <v>14911830</v>
          </cell>
        </row>
        <row r="32">
          <cell r="C32">
            <v>809370</v>
          </cell>
        </row>
        <row r="33">
          <cell r="C33">
            <v>615785</v>
          </cell>
        </row>
        <row r="34">
          <cell r="C34">
            <v>7353626</v>
          </cell>
        </row>
        <row r="38">
          <cell r="C38">
            <v>5199503</v>
          </cell>
          <cell r="G38">
            <v>5199503</v>
          </cell>
        </row>
        <row r="40">
          <cell r="C40">
            <v>-33386</v>
          </cell>
          <cell r="G40">
            <v>-33922</v>
          </cell>
        </row>
        <row r="41">
          <cell r="C41">
            <v>44401139</v>
          </cell>
        </row>
      </sheetData>
      <sheetData sheetId="9">
        <row r="7">
          <cell r="B7">
            <v>17695181</v>
          </cell>
        </row>
        <row r="8">
          <cell r="B8">
            <v>-4550121</v>
          </cell>
        </row>
        <row r="9">
          <cell r="B9">
            <v>3575152</v>
          </cell>
        </row>
        <row r="10">
          <cell r="B10">
            <v>-55275</v>
          </cell>
        </row>
        <row r="13">
          <cell r="B13">
            <v>102258</v>
          </cell>
        </row>
        <row r="14">
          <cell r="B14">
            <v>-5177318</v>
          </cell>
        </row>
        <row r="18">
          <cell r="B18">
            <v>-80788</v>
          </cell>
        </row>
        <row r="19">
          <cell r="B19">
            <v>-322</v>
          </cell>
        </row>
        <row r="20">
          <cell r="B20">
            <v>-11799367</v>
          </cell>
        </row>
        <row r="21">
          <cell r="B21">
            <v>-452836</v>
          </cell>
        </row>
        <row r="24">
          <cell r="B24">
            <v>-3263794</v>
          </cell>
        </row>
        <row r="28">
          <cell r="B28">
            <v>19264244</v>
          </cell>
        </row>
        <row r="29">
          <cell r="B29">
            <v>-75300</v>
          </cell>
        </row>
        <row r="30">
          <cell r="B30">
            <v>487749</v>
          </cell>
        </row>
        <row r="32">
          <cell r="B32">
            <v>-1326213</v>
          </cell>
        </row>
        <row r="36">
          <cell r="B36">
            <v>-762110</v>
          </cell>
        </row>
        <row r="37">
          <cell r="B37">
            <v>138</v>
          </cell>
        </row>
        <row r="42">
          <cell r="B42">
            <v>-9949647</v>
          </cell>
        </row>
        <row r="44">
          <cell r="B44">
            <v>0</v>
          </cell>
        </row>
        <row r="48">
          <cell r="B48">
            <v>-235161</v>
          </cell>
        </row>
        <row r="49">
          <cell r="B49">
            <v>14211027</v>
          </cell>
        </row>
      </sheetData>
      <sheetData sheetId="10">
        <row r="281">
          <cell r="F281">
            <v>30986307</v>
          </cell>
        </row>
        <row r="293">
          <cell r="B293">
            <v>5199503</v>
          </cell>
        </row>
        <row r="331">
          <cell r="D331">
            <v>-33922</v>
          </cell>
          <cell r="F331">
            <v>39965763</v>
          </cell>
        </row>
        <row r="332">
          <cell r="F332">
            <v>-1113770</v>
          </cell>
        </row>
        <row r="334">
          <cell r="D334">
            <v>536</v>
          </cell>
        </row>
      </sheetData>
      <sheetData sheetId="11"/>
      <sheetData sheetId="12">
        <row r="72">
          <cell r="B72">
            <v>9620361</v>
          </cell>
          <cell r="D72">
            <v>9901327</v>
          </cell>
        </row>
        <row r="73">
          <cell r="B73">
            <v>255642</v>
          </cell>
          <cell r="D73">
            <v>414616</v>
          </cell>
        </row>
        <row r="75">
          <cell r="B75">
            <v>61104564</v>
          </cell>
          <cell r="D75">
            <v>52407770</v>
          </cell>
        </row>
        <row r="76">
          <cell r="B76">
            <v>44912898</v>
          </cell>
          <cell r="D76">
            <v>34200562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51">
          <cell r="B151">
            <v>45139463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1032017"/>
      <sheetName val="REPORT 31032015"/>
      <sheetName val="REPORT 31122014"/>
      <sheetName val="700_31032017"/>
      <sheetName val="Adj per Bank_31032015"/>
      <sheetName val="Adj per Bank_31032017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for SCF CCE"/>
      <sheetName val="for SCF CA&amp;TD"/>
      <sheetName val="14. PPE"/>
      <sheetName val="21."/>
      <sheetName val="22-26"/>
      <sheetName val="Bridge 2017"/>
      <sheetName val="related parties"/>
      <sheetName val="Workings new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11400056</v>
          </cell>
        </row>
        <row r="8">
          <cell r="B8">
            <v>-3001218</v>
          </cell>
        </row>
        <row r="10">
          <cell r="B10">
            <v>-376101</v>
          </cell>
        </row>
        <row r="11">
          <cell r="B11">
            <v>24116</v>
          </cell>
        </row>
        <row r="12">
          <cell r="B12">
            <v>-38424</v>
          </cell>
        </row>
        <row r="13">
          <cell r="B13">
            <v>163179</v>
          </cell>
        </row>
        <row r="14">
          <cell r="B14">
            <v>-4782123</v>
          </cell>
        </row>
        <row r="19">
          <cell r="B19">
            <v>-103</v>
          </cell>
        </row>
        <row r="20">
          <cell r="B20">
            <v>-4615375</v>
          </cell>
        </row>
        <row r="21">
          <cell r="B21">
            <v>-47520</v>
          </cell>
        </row>
        <row r="25">
          <cell r="B25">
            <v>-5242317</v>
          </cell>
        </row>
        <row r="26">
          <cell r="B26">
            <v>7556440</v>
          </cell>
        </row>
        <row r="27">
          <cell r="B27">
            <v>116500</v>
          </cell>
        </row>
        <row r="28">
          <cell r="B28">
            <v>298898</v>
          </cell>
        </row>
        <row r="30">
          <cell r="B30">
            <v>-1051102</v>
          </cell>
        </row>
        <row r="34">
          <cell r="B34">
            <v>-1093170</v>
          </cell>
        </row>
        <row r="35">
          <cell r="B35">
            <v>98</v>
          </cell>
        </row>
        <row r="36">
          <cell r="B36">
            <v>-8984523</v>
          </cell>
        </row>
        <row r="43">
          <cell r="B43">
            <v>0</v>
          </cell>
        </row>
        <row r="48">
          <cell r="B48">
            <v>-116818</v>
          </cell>
        </row>
        <row r="49">
          <cell r="B49">
            <v>16428817</v>
          </cell>
        </row>
      </sheetData>
      <sheetData sheetId="10"/>
      <sheetData sheetId="11">
        <row r="13">
          <cell r="C13">
            <v>10759364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802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30" sqref="E30"/>
    </sheetView>
  </sheetViews>
  <sheetFormatPr defaultColWidth="9.140625" defaultRowHeight="15"/>
  <cols>
    <col min="1" max="1" width="48.28515625" style="2" customWidth="1"/>
    <col min="2" max="2" width="8.7109375" style="2" customWidth="1"/>
    <col min="3" max="3" width="17.7109375" style="7" bestFit="1" customWidth="1"/>
    <col min="4" max="4" width="1.42578125" style="2" customWidth="1"/>
    <col min="5" max="5" width="17.7109375" style="7" bestFit="1" customWidth="1"/>
    <col min="6" max="6" width="1.5703125" style="4" customWidth="1"/>
    <col min="7" max="16384" width="9.140625" style="4"/>
  </cols>
  <sheetData>
    <row r="1" spans="1:6">
      <c r="A1" s="81"/>
      <c r="B1" s="33"/>
      <c r="C1" s="46" t="s">
        <v>11</v>
      </c>
      <c r="D1" s="45"/>
      <c r="E1" s="46" t="s">
        <v>11</v>
      </c>
      <c r="F1" s="82"/>
    </row>
    <row r="2" spans="1:6" ht="15" customHeight="1">
      <c r="A2" s="81"/>
      <c r="B2" s="33"/>
      <c r="C2" s="47" t="s">
        <v>59</v>
      </c>
      <c r="D2" s="45"/>
      <c r="E2" s="72" t="s">
        <v>59</v>
      </c>
      <c r="F2" s="82"/>
    </row>
    <row r="3" spans="1:6">
      <c r="A3" s="81"/>
      <c r="B3" s="33"/>
      <c r="C3" s="46" t="s">
        <v>51</v>
      </c>
      <c r="D3" s="45"/>
      <c r="E3" s="46" t="s">
        <v>51</v>
      </c>
      <c r="F3" s="82"/>
    </row>
    <row r="4" spans="1:6">
      <c r="A4" s="81"/>
      <c r="B4" s="33"/>
      <c r="C4" s="46" t="s">
        <v>60</v>
      </c>
      <c r="D4" s="45"/>
      <c r="E4" s="70" t="s">
        <v>61</v>
      </c>
      <c r="F4" s="82"/>
    </row>
    <row r="5" spans="1:6" ht="15.75" thickBot="1">
      <c r="A5" s="81"/>
      <c r="B5" s="33"/>
      <c r="C5" s="9" t="s">
        <v>0</v>
      </c>
      <c r="D5" s="45"/>
      <c r="E5" s="9" t="s">
        <v>0</v>
      </c>
      <c r="F5" s="82"/>
    </row>
    <row r="6" spans="1:6">
      <c r="A6" s="1" t="s">
        <v>1</v>
      </c>
      <c r="B6" s="1"/>
      <c r="C6" s="11">
        <f>[1]SCI!$C$11</f>
        <v>16470246</v>
      </c>
      <c r="D6" s="1"/>
      <c r="E6" s="11">
        <v>11798342</v>
      </c>
      <c r="F6" s="3"/>
    </row>
    <row r="7" spans="1:6" ht="15.75" thickBot="1">
      <c r="A7" s="1" t="s">
        <v>2</v>
      </c>
      <c r="B7" s="1"/>
      <c r="C7" s="12">
        <f>[1]SCI!$C$12</f>
        <v>-4789856</v>
      </c>
      <c r="D7" s="1"/>
      <c r="E7" s="12">
        <f>[1]SCI!$P$12</f>
        <v>-3345925</v>
      </c>
      <c r="F7" s="3"/>
    </row>
    <row r="8" spans="1:6" ht="15.75" thickBot="1">
      <c r="A8" s="36" t="s">
        <v>3</v>
      </c>
      <c r="B8" s="36"/>
      <c r="C8" s="13">
        <f>SUM(C6:C7)</f>
        <v>11680390</v>
      </c>
      <c r="D8" s="36"/>
      <c r="E8" s="13">
        <f>SUM(E6:E7)</f>
        <v>8452417</v>
      </c>
      <c r="F8" s="5"/>
    </row>
    <row r="9" spans="1:6">
      <c r="A9" s="1" t="s">
        <v>4</v>
      </c>
      <c r="B9" s="1"/>
      <c r="C9" s="11">
        <f>[1]SCI!$C$14-1</f>
        <v>3358102</v>
      </c>
      <c r="D9" s="1"/>
      <c r="E9" s="11">
        <v>3164984</v>
      </c>
      <c r="F9" s="3"/>
    </row>
    <row r="10" spans="1:6" ht="15.75" thickBot="1">
      <c r="A10" s="1" t="s">
        <v>5</v>
      </c>
      <c r="B10" s="1"/>
      <c r="C10" s="12">
        <f>[1]SCI!$C$15</f>
        <v>-360864</v>
      </c>
      <c r="D10" s="1"/>
      <c r="E10" s="12">
        <f>[1]SCI!$P$15</f>
        <v>-373629</v>
      </c>
      <c r="F10" s="3"/>
    </row>
    <row r="11" spans="1:6" ht="15.75" thickBot="1">
      <c r="A11" s="36" t="s">
        <v>6</v>
      </c>
      <c r="B11" s="36"/>
      <c r="C11" s="13">
        <f>SUM(C9:C10)</f>
        <v>2997238</v>
      </c>
      <c r="D11" s="36"/>
      <c r="E11" s="13">
        <f>SUM(E9:E10)</f>
        <v>2791355</v>
      </c>
      <c r="F11" s="5"/>
    </row>
    <row r="12" spans="1:6" ht="51">
      <c r="A12" s="1" t="s">
        <v>45</v>
      </c>
      <c r="B12" s="1"/>
      <c r="C12" s="11">
        <v>-1151221</v>
      </c>
      <c r="D12" s="1"/>
      <c r="E12" s="11">
        <f>[1]SCI!$P$17</f>
        <v>-672225</v>
      </c>
      <c r="F12" s="3"/>
    </row>
    <row r="13" spans="1:6">
      <c r="A13" s="44" t="s">
        <v>96</v>
      </c>
      <c r="B13" s="1"/>
      <c r="C13" s="11">
        <v>751077</v>
      </c>
      <c r="D13" s="1"/>
      <c r="E13" s="11">
        <f>[1]SCI!$P$18</f>
        <v>394888</v>
      </c>
      <c r="F13" s="3"/>
    </row>
    <row r="14" spans="1:6" ht="15.75" thickBot="1">
      <c r="A14" s="1" t="s">
        <v>103</v>
      </c>
      <c r="B14" s="1"/>
      <c r="C14" s="11">
        <f>[1]SCI!$C$19</f>
        <v>102258</v>
      </c>
      <c r="D14" s="1"/>
      <c r="E14" s="11">
        <f>[1]SCI!$P$19</f>
        <v>163179</v>
      </c>
      <c r="F14" s="3"/>
    </row>
    <row r="15" spans="1:6">
      <c r="A15" s="36" t="s">
        <v>7</v>
      </c>
      <c r="B15" s="36"/>
      <c r="C15" s="14">
        <f>C8+C11+C12+C13+C14</f>
        <v>14379742</v>
      </c>
      <c r="D15" s="36"/>
      <c r="E15" s="14">
        <f>E8+E11+E12+E13+E14</f>
        <v>11129614</v>
      </c>
      <c r="F15" s="5"/>
    </row>
    <row r="16" spans="1:6" ht="25.5">
      <c r="A16" s="1" t="s">
        <v>97</v>
      </c>
      <c r="B16" s="1"/>
      <c r="C16" s="11">
        <f>[1]SCI!$C$21</f>
        <v>-680307</v>
      </c>
      <c r="D16" s="1"/>
      <c r="E16" s="11">
        <f>[1]SCI!$P$21</f>
        <v>357768</v>
      </c>
      <c r="F16" s="3"/>
    </row>
    <row r="17" spans="1:6" ht="15.75" thickBot="1">
      <c r="A17" s="1" t="s">
        <v>8</v>
      </c>
      <c r="B17" s="1"/>
      <c r="C17" s="11">
        <f>[1]SCI!$C$22</f>
        <v>-6701535</v>
      </c>
      <c r="D17" s="1"/>
      <c r="E17" s="11">
        <f>[1]SCI!$P$22</f>
        <v>-5185363</v>
      </c>
      <c r="F17" s="3"/>
    </row>
    <row r="18" spans="1:6">
      <c r="A18" s="36" t="s">
        <v>9</v>
      </c>
      <c r="B18" s="36"/>
      <c r="C18" s="14">
        <f>C15+C16+C17</f>
        <v>6997900</v>
      </c>
      <c r="D18" s="36"/>
      <c r="E18" s="14">
        <f>E15+E16+E17</f>
        <v>6302019</v>
      </c>
      <c r="F18" s="5"/>
    </row>
    <row r="19" spans="1:6" ht="15.75" thickBot="1">
      <c r="A19" s="1" t="s">
        <v>10</v>
      </c>
      <c r="B19" s="1"/>
      <c r="C19" s="11">
        <f>[1]SCI!$C$24</f>
        <v>-1448755</v>
      </c>
      <c r="D19" s="1"/>
      <c r="E19" s="11">
        <f>[1]SCI!$P$24</f>
        <v>-1406715</v>
      </c>
      <c r="F19" s="3"/>
    </row>
    <row r="20" spans="1:6" ht="15.75" thickBot="1">
      <c r="A20" s="36" t="s">
        <v>76</v>
      </c>
      <c r="B20" s="36"/>
      <c r="C20" s="13">
        <f>C18+C19</f>
        <v>5549145</v>
      </c>
      <c r="D20" s="36"/>
      <c r="E20" s="13">
        <f>E18+E19</f>
        <v>4895304</v>
      </c>
      <c r="F20" s="5"/>
    </row>
    <row r="21" spans="1:6" ht="25.5">
      <c r="A21" s="73" t="s">
        <v>77</v>
      </c>
      <c r="B21" s="73"/>
      <c r="C21" s="14"/>
      <c r="D21" s="73"/>
      <c r="E21" s="14"/>
      <c r="F21" s="5"/>
    </row>
    <row r="22" spans="1:6" ht="38.25">
      <c r="A22" s="74" t="s">
        <v>75</v>
      </c>
      <c r="B22" s="73"/>
      <c r="C22" s="4"/>
      <c r="D22" s="4"/>
      <c r="E22" s="4"/>
      <c r="F22" s="5"/>
    </row>
    <row r="23" spans="1:6" ht="25.5">
      <c r="A23" s="1" t="s">
        <v>90</v>
      </c>
      <c r="B23" s="73"/>
      <c r="C23" s="4"/>
      <c r="D23" s="4"/>
      <c r="E23" s="4"/>
      <c r="F23" s="5"/>
    </row>
    <row r="24" spans="1:6">
      <c r="A24" s="1" t="s">
        <v>78</v>
      </c>
      <c r="B24" s="73"/>
      <c r="C24" s="97">
        <v>536</v>
      </c>
      <c r="D24" s="4"/>
      <c r="E24" s="98">
        <v>0</v>
      </c>
      <c r="F24" s="5"/>
    </row>
    <row r="25" spans="1:6" ht="26.25" thickBot="1">
      <c r="A25" s="73" t="s">
        <v>79</v>
      </c>
      <c r="B25" s="73"/>
      <c r="C25" s="11">
        <f>C24</f>
        <v>536</v>
      </c>
      <c r="D25" s="4"/>
      <c r="E25" s="80">
        <v>0</v>
      </c>
      <c r="F25" s="5"/>
    </row>
    <row r="26" spans="1:6" ht="15.75" thickBot="1">
      <c r="A26" s="73" t="s">
        <v>80</v>
      </c>
      <c r="B26" s="73"/>
      <c r="C26" s="13">
        <f>C20+C24</f>
        <v>5549681</v>
      </c>
      <c r="D26" s="73"/>
      <c r="E26" s="13">
        <f>E20</f>
        <v>4895304</v>
      </c>
      <c r="F26" s="5"/>
    </row>
    <row r="27" spans="1:6">
      <c r="F27" s="5"/>
    </row>
    <row r="28" spans="1:6" s="27" customFormat="1">
      <c r="A28" s="2"/>
      <c r="B28" s="2"/>
      <c r="C28" s="7"/>
      <c r="D28" s="2"/>
      <c r="E28" s="7"/>
      <c r="F28" s="26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6" sqref="C6"/>
    </sheetView>
  </sheetViews>
  <sheetFormatPr defaultColWidth="9.140625" defaultRowHeight="15"/>
  <cols>
    <col min="1" max="1" width="30" style="57" customWidth="1"/>
    <col min="2" max="2" width="2.7109375" style="57" customWidth="1"/>
    <col min="3" max="3" width="18.140625" style="57" bestFit="1" customWidth="1"/>
    <col min="4" max="4" width="1.28515625" style="57" customWidth="1"/>
    <col min="5" max="5" width="17.7109375" style="57" bestFit="1" customWidth="1"/>
    <col min="6" max="6" width="14" style="57" customWidth="1"/>
    <col min="7" max="16384" width="9.140625" style="57"/>
  </cols>
  <sheetData>
    <row r="1" spans="1:6" ht="51">
      <c r="A1" s="83"/>
      <c r="B1" s="84"/>
      <c r="C1" s="58" t="s">
        <v>62</v>
      </c>
      <c r="D1" s="85"/>
      <c r="E1" s="58" t="s">
        <v>63</v>
      </c>
      <c r="F1" s="85"/>
    </row>
    <row r="2" spans="1:6" ht="15.75" thickBot="1">
      <c r="A2" s="83"/>
      <c r="B2" s="84"/>
      <c r="C2" s="59" t="s">
        <v>0</v>
      </c>
      <c r="D2" s="85"/>
      <c r="E2" s="59" t="s">
        <v>0</v>
      </c>
      <c r="F2" s="85"/>
    </row>
    <row r="3" spans="1:6" ht="39" thickBot="1">
      <c r="A3" s="60" t="s">
        <v>56</v>
      </c>
      <c r="B3" s="61"/>
      <c r="C3" s="62">
        <v>16548705</v>
      </c>
      <c r="D3" s="60"/>
      <c r="E3" s="63">
        <v>11665857</v>
      </c>
      <c r="F3" s="58"/>
    </row>
    <row r="4" spans="1:6" ht="39" thickBot="1">
      <c r="A4" s="64" t="s">
        <v>54</v>
      </c>
      <c r="B4" s="65"/>
      <c r="C4" s="66">
        <v>-4468</v>
      </c>
      <c r="D4" s="64"/>
      <c r="E4" s="67" t="s">
        <v>57</v>
      </c>
      <c r="F4" s="68"/>
    </row>
    <row r="5" spans="1:6" ht="25.15" customHeight="1" thickBot="1">
      <c r="A5" s="60" t="s">
        <v>58</v>
      </c>
      <c r="B5" s="65"/>
      <c r="C5" s="69">
        <v>16544237</v>
      </c>
      <c r="D5" s="60"/>
      <c r="E5" s="69">
        <v>11665857</v>
      </c>
      <c r="F5" s="58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1" sqref="D31"/>
    </sheetView>
  </sheetViews>
  <sheetFormatPr defaultColWidth="9.140625" defaultRowHeight="15"/>
  <cols>
    <col min="1" max="1" width="46.42578125" style="4" customWidth="1"/>
    <col min="2" max="2" width="18.140625" style="7" bestFit="1" customWidth="1"/>
    <col min="3" max="3" width="1.7109375" style="7" customWidth="1"/>
    <col min="4" max="4" width="18.5703125" style="19" bestFit="1" customWidth="1"/>
    <col min="5" max="16384" width="9.140625" style="4"/>
  </cols>
  <sheetData>
    <row r="1" spans="1:4">
      <c r="A1" s="86"/>
      <c r="B1" s="34" t="s">
        <v>11</v>
      </c>
      <c r="C1" s="82"/>
    </row>
    <row r="2" spans="1:4">
      <c r="A2" s="86"/>
      <c r="B2" s="34" t="s">
        <v>64</v>
      </c>
      <c r="C2" s="82"/>
      <c r="D2" s="35" t="s">
        <v>65</v>
      </c>
    </row>
    <row r="3" spans="1:4" ht="15.75" thickBot="1">
      <c r="A3" s="86"/>
      <c r="B3" s="9" t="s">
        <v>0</v>
      </c>
      <c r="C3" s="82"/>
      <c r="D3" s="17" t="s">
        <v>0</v>
      </c>
    </row>
    <row r="4" spans="1:4">
      <c r="A4" s="5" t="s">
        <v>12</v>
      </c>
      <c r="B4" s="34"/>
      <c r="C4" s="8"/>
      <c r="D4" s="15"/>
    </row>
    <row r="5" spans="1:4">
      <c r="A5" s="3" t="s">
        <v>13</v>
      </c>
      <c r="B5" s="29">
        <f>[1]SFP!$C$10</f>
        <v>19127441</v>
      </c>
      <c r="C5" s="8"/>
      <c r="D5" s="29">
        <f>[1]SFP!$G$10</f>
        <v>14211027</v>
      </c>
    </row>
    <row r="6" spans="1:4">
      <c r="A6" s="3" t="s">
        <v>14</v>
      </c>
      <c r="B6" s="29">
        <f>[1]SFP!$C$14</f>
        <v>193429352</v>
      </c>
      <c r="C6" s="8"/>
      <c r="D6" s="29">
        <v>188109945</v>
      </c>
    </row>
    <row r="7" spans="1:4" ht="25.5">
      <c r="A7" s="1" t="s">
        <v>85</v>
      </c>
      <c r="B7" s="29"/>
      <c r="C7" s="8"/>
      <c r="D7" s="29"/>
    </row>
    <row r="8" spans="1:4">
      <c r="A8" s="1" t="s">
        <v>101</v>
      </c>
      <c r="B8" s="29">
        <f>[1]SFP!$C$15</f>
        <v>11039590</v>
      </c>
      <c r="C8" s="8"/>
      <c r="D8" s="29">
        <f>[1]SFP!$G$15</f>
        <v>11488680</v>
      </c>
    </row>
    <row r="9" spans="1:4" ht="38.25">
      <c r="A9" s="1" t="s">
        <v>102</v>
      </c>
      <c r="B9" s="29">
        <f>[1]SFP!$C$13</f>
        <v>9061</v>
      </c>
      <c r="C9" s="8"/>
      <c r="D9" s="29">
        <f>[1]SFP!$G$13</f>
        <v>145635</v>
      </c>
    </row>
    <row r="10" spans="1:4">
      <c r="A10" s="3" t="s">
        <v>15</v>
      </c>
      <c r="B10" s="29">
        <f>[1]SFP!$C$18</f>
        <v>7693494</v>
      </c>
      <c r="C10" s="8"/>
      <c r="D10" s="29">
        <f>[1]SFP!$G$18</f>
        <v>7349792</v>
      </c>
    </row>
    <row r="11" spans="1:4" ht="15.75" thickBot="1">
      <c r="A11" s="3" t="s">
        <v>16</v>
      </c>
      <c r="B11" s="29">
        <f>[1]SFP!$C$12+[1]SFP!$C$19+[1]SFP!$C$20</f>
        <v>4769712</v>
      </c>
      <c r="C11" s="8"/>
      <c r="D11" s="29">
        <v>3723593</v>
      </c>
    </row>
    <row r="12" spans="1:4" ht="15.75" thickBot="1">
      <c r="A12" s="5" t="s">
        <v>17</v>
      </c>
      <c r="B12" s="55">
        <f>SUM(B5:B11)</f>
        <v>236068650</v>
      </c>
      <c r="C12" s="34"/>
      <c r="D12" s="55">
        <f>SUM(D5:D11)</f>
        <v>225028672</v>
      </c>
    </row>
    <row r="13" spans="1:4" ht="15.75" thickTop="1">
      <c r="A13" s="5" t="s">
        <v>18</v>
      </c>
      <c r="B13" s="8"/>
      <c r="C13" s="8"/>
      <c r="D13" s="8"/>
    </row>
    <row r="14" spans="1:4" ht="38.25">
      <c r="A14" s="1" t="s">
        <v>102</v>
      </c>
      <c r="B14" s="29">
        <f>[1]SFP!$C$24</f>
        <v>1521645</v>
      </c>
      <c r="C14" s="8"/>
      <c r="D14" s="29">
        <f>[1]SFP!$G$24</f>
        <v>238057</v>
      </c>
    </row>
    <row r="15" spans="1:4">
      <c r="A15" s="3" t="s">
        <v>19</v>
      </c>
      <c r="B15" s="29">
        <f>[1]SFP!$C$25+[1]SFP!$C$26</f>
        <v>32034662</v>
      </c>
      <c r="C15" s="8"/>
      <c r="D15" s="29">
        <f>[1]SFP!$G$25+[1]SFP!$G$26</f>
        <v>35368377</v>
      </c>
    </row>
    <row r="16" spans="1:4">
      <c r="A16" s="3" t="s">
        <v>20</v>
      </c>
      <c r="B16" s="29"/>
      <c r="C16" s="8"/>
      <c r="D16" s="29"/>
    </row>
    <row r="17" spans="1:4">
      <c r="A17" s="3" t="s">
        <v>47</v>
      </c>
      <c r="B17" s="29">
        <f>'[1]BS_disc new'!$B$72+'[1]BS_disc new'!$B$75</f>
        <v>70724925</v>
      </c>
      <c r="C17" s="8"/>
      <c r="D17" s="29">
        <f>'[1]BS_disc new'!$D$72+'[1]BS_disc new'!$D$75</f>
        <v>62309097</v>
      </c>
    </row>
    <row r="18" spans="1:4">
      <c r="A18" s="3" t="s">
        <v>46</v>
      </c>
      <c r="B18" s="29">
        <f>'[1]BS_disc new'!$B$73+'[1]BS_disc new'!$B$76</f>
        <v>45168540</v>
      </c>
      <c r="C18" s="8"/>
      <c r="D18" s="29">
        <f>'[1]BS_disc new'!$D$73+'[1]BS_disc new'!$D$76</f>
        <v>34615178</v>
      </c>
    </row>
    <row r="19" spans="1:4">
      <c r="A19" s="3" t="s">
        <v>21</v>
      </c>
      <c r="B19" s="29">
        <f>[1]SFP!$C$29</f>
        <v>22549170</v>
      </c>
      <c r="C19" s="8"/>
      <c r="D19" s="29">
        <f>[1]SFP!$G$29</f>
        <v>22158530</v>
      </c>
    </row>
    <row r="20" spans="1:4">
      <c r="A20" s="3" t="s">
        <v>71</v>
      </c>
      <c r="B20" s="29">
        <f>[1]SFP!$C$31</f>
        <v>4936520</v>
      </c>
      <c r="C20" s="8"/>
      <c r="D20" s="29">
        <f>[1]SFP!$G$31</f>
        <v>14911830</v>
      </c>
    </row>
    <row r="21" spans="1:4">
      <c r="A21" s="3" t="s">
        <v>48</v>
      </c>
      <c r="B21" s="29">
        <f>[1]SFP!$C$30</f>
        <v>787151</v>
      </c>
      <c r="C21" s="8"/>
      <c r="D21" s="29">
        <f>[1]SFP!$G$30</f>
        <v>850223</v>
      </c>
    </row>
    <row r="22" spans="1:4" ht="15.75" thickBot="1">
      <c r="A22" s="3" t="s">
        <v>22</v>
      </c>
      <c r="B22" s="53">
        <f>[1]SFP!$C$32+[1]SFP!$C$33+[1]SFP!$C$34</f>
        <v>8778781</v>
      </c>
      <c r="C22" s="8"/>
      <c r="D22" s="53">
        <v>9446036</v>
      </c>
    </row>
    <row r="23" spans="1:4" ht="15.75" thickBot="1">
      <c r="A23" s="5" t="s">
        <v>23</v>
      </c>
      <c r="B23" s="54">
        <f>SUM(B14:B22)</f>
        <v>186501394</v>
      </c>
      <c r="C23" s="34"/>
      <c r="D23" s="54">
        <f>SUM(D14:D22)</f>
        <v>179897328</v>
      </c>
    </row>
    <row r="24" spans="1:4">
      <c r="A24" s="5" t="s">
        <v>24</v>
      </c>
      <c r="B24" s="8"/>
      <c r="C24" s="8"/>
      <c r="D24" s="8"/>
    </row>
    <row r="25" spans="1:4">
      <c r="A25" s="3" t="s">
        <v>25</v>
      </c>
      <c r="B25" s="29">
        <f>[1]SFP!$C$38</f>
        <v>5199503</v>
      </c>
      <c r="C25" s="8"/>
      <c r="D25" s="29">
        <f>[1]SFP!$G$38</f>
        <v>5199503</v>
      </c>
    </row>
    <row r="26" spans="1:4" ht="38.25">
      <c r="A26" s="1" t="s">
        <v>88</v>
      </c>
      <c r="B26" s="29">
        <f>[1]SFP!$C$40</f>
        <v>-33386</v>
      </c>
      <c r="C26" s="8"/>
      <c r="D26" s="29">
        <f>[1]SFP!$G$40</f>
        <v>-33922</v>
      </c>
    </row>
    <row r="27" spans="1:4" ht="15.75" thickBot="1">
      <c r="A27" s="3" t="s">
        <v>26</v>
      </c>
      <c r="B27" s="53">
        <f>[1]SFP!$C$41</f>
        <v>44401139</v>
      </c>
      <c r="C27" s="8"/>
      <c r="D27" s="53">
        <v>39965763</v>
      </c>
    </row>
    <row r="28" spans="1:4" ht="15.75" thickBot="1">
      <c r="A28" s="5" t="s">
        <v>27</v>
      </c>
      <c r="B28" s="54">
        <f>SUM(B25:B27)</f>
        <v>49567256</v>
      </c>
      <c r="C28" s="34"/>
      <c r="D28" s="54">
        <f>SUM(D25:D27)</f>
        <v>45131344</v>
      </c>
    </row>
    <row r="29" spans="1:4" ht="15.75" thickBot="1">
      <c r="A29" s="5" t="s">
        <v>28</v>
      </c>
      <c r="B29" s="55">
        <f>B23+B28</f>
        <v>236068650</v>
      </c>
      <c r="C29" s="34"/>
      <c r="D29" s="55">
        <f>D23+D28</f>
        <v>225028672</v>
      </c>
    </row>
    <row r="30" spans="1:4" ht="15.75" thickTop="1">
      <c r="A30" s="3"/>
      <c r="B30" s="8"/>
      <c r="C30" s="8"/>
      <c r="D30" s="15"/>
    </row>
    <row r="31" spans="1:4" s="27" customFormat="1">
      <c r="A31" s="3"/>
      <c r="B31" s="8"/>
      <c r="C31" s="8"/>
      <c r="D31" s="15"/>
    </row>
    <row r="32" spans="1:4">
      <c r="A32" s="3"/>
      <c r="B32" s="8"/>
      <c r="C32" s="8"/>
      <c r="D32" s="15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G22" sqref="G22"/>
    </sheetView>
  </sheetViews>
  <sheetFormatPr defaultColWidth="9.140625" defaultRowHeight="15"/>
  <cols>
    <col min="1" max="1" width="51" style="2" customWidth="1"/>
    <col min="2" max="2" width="16.28515625" style="19" bestFit="1" customWidth="1"/>
    <col min="3" max="3" width="2.140625" style="19" customWidth="1"/>
    <col min="4" max="4" width="16.28515625" style="19" bestFit="1" customWidth="1"/>
    <col min="5" max="16384" width="9.140625" style="4"/>
  </cols>
  <sheetData>
    <row r="1" spans="1:4">
      <c r="A1" s="81"/>
      <c r="B1" s="20" t="s">
        <v>11</v>
      </c>
      <c r="C1" s="87"/>
      <c r="D1" s="20" t="s">
        <v>11</v>
      </c>
    </row>
    <row r="2" spans="1:4" ht="25.5">
      <c r="A2" s="81"/>
      <c r="B2" s="20" t="s">
        <v>66</v>
      </c>
      <c r="C2" s="87"/>
      <c r="D2" s="20" t="s">
        <v>66</v>
      </c>
    </row>
    <row r="3" spans="1:4">
      <c r="A3" s="81"/>
      <c r="B3" s="20" t="s">
        <v>60</v>
      </c>
      <c r="C3" s="87"/>
      <c r="D3" s="20" t="s">
        <v>61</v>
      </c>
    </row>
    <row r="4" spans="1:4" ht="15.75" thickBot="1">
      <c r="A4" s="81"/>
      <c r="B4" s="21" t="s">
        <v>0</v>
      </c>
      <c r="C4" s="20"/>
      <c r="D4" s="21" t="s">
        <v>0</v>
      </c>
    </row>
    <row r="5" spans="1:4" ht="25.5">
      <c r="A5" s="6" t="s">
        <v>29</v>
      </c>
      <c r="B5" s="40"/>
      <c r="C5" s="18"/>
      <c r="D5" s="18"/>
    </row>
    <row r="6" spans="1:4">
      <c r="A6" s="1" t="s">
        <v>1</v>
      </c>
      <c r="B6" s="11">
        <f>[1]SCF!$B$7</f>
        <v>17695181</v>
      </c>
      <c r="C6" s="15"/>
      <c r="D6" s="11">
        <v>12103964</v>
      </c>
    </row>
    <row r="7" spans="1:4">
      <c r="A7" s="1" t="s">
        <v>30</v>
      </c>
      <c r="B7" s="11">
        <f>[1]SCF!$B$8</f>
        <v>-4550121</v>
      </c>
      <c r="C7" s="15"/>
      <c r="D7" s="12">
        <f>[2]SCF!$B$8</f>
        <v>-3001218</v>
      </c>
    </row>
    <row r="8" spans="1:4">
      <c r="A8" s="1" t="s">
        <v>4</v>
      </c>
      <c r="B8" s="11">
        <f>[1]SCF!$B$9-1</f>
        <v>3575151</v>
      </c>
      <c r="C8" s="15"/>
      <c r="D8" s="11">
        <v>3580753</v>
      </c>
    </row>
    <row r="9" spans="1:4">
      <c r="A9" s="1" t="s">
        <v>5</v>
      </c>
      <c r="B9" s="11">
        <f>[1]SCF!$B$10</f>
        <v>-55275</v>
      </c>
      <c r="C9" s="15"/>
      <c r="D9" s="12">
        <f>[2]SCF!$B$10</f>
        <v>-376101</v>
      </c>
    </row>
    <row r="10" spans="1:4" ht="39" customHeight="1">
      <c r="A10" s="1" t="s">
        <v>72</v>
      </c>
      <c r="B10" s="11">
        <v>268941</v>
      </c>
      <c r="C10" s="15"/>
      <c r="D10" s="11">
        <f>[2]SCF!$B$11</f>
        <v>24116</v>
      </c>
    </row>
    <row r="11" spans="1:4" ht="25.5">
      <c r="A11" s="1" t="s">
        <v>73</v>
      </c>
      <c r="B11" s="11">
        <v>1251003</v>
      </c>
      <c r="C11" s="15"/>
      <c r="D11" s="12">
        <f>[2]SCF!$B$12</f>
        <v>-38424</v>
      </c>
    </row>
    <row r="12" spans="1:4">
      <c r="A12" s="1" t="s">
        <v>49</v>
      </c>
      <c r="B12" s="11">
        <f>[1]SCF!$B$13</f>
        <v>102258</v>
      </c>
      <c r="C12" s="15"/>
      <c r="D12" s="11">
        <f>[2]SCF!$B$13</f>
        <v>163179</v>
      </c>
    </row>
    <row r="13" spans="1:4">
      <c r="A13" s="1" t="s">
        <v>8</v>
      </c>
      <c r="B13" s="11">
        <f>[1]SCF!$B$14</f>
        <v>-5177318</v>
      </c>
      <c r="C13" s="15"/>
      <c r="D13" s="11">
        <f>[2]SCF!$B$14</f>
        <v>-4782123</v>
      </c>
    </row>
    <row r="14" spans="1:4">
      <c r="A14" s="1"/>
      <c r="B14" s="11"/>
      <c r="C14" s="18"/>
      <c r="D14" s="12"/>
    </row>
    <row r="15" spans="1:4">
      <c r="A15" s="6" t="s">
        <v>81</v>
      </c>
      <c r="B15" s="11"/>
      <c r="C15" s="4"/>
      <c r="D15" s="4"/>
    </row>
    <row r="16" spans="1:4" hidden="1">
      <c r="A16" s="41" t="s">
        <v>52</v>
      </c>
      <c r="B16" s="11"/>
      <c r="C16" s="43"/>
      <c r="D16" s="42"/>
    </row>
    <row r="17" spans="1:4">
      <c r="A17" s="1" t="s">
        <v>14</v>
      </c>
      <c r="B17" s="11">
        <f>[1]SCF!$B$20</f>
        <v>-11799367</v>
      </c>
      <c r="C17" s="15"/>
      <c r="D17" s="31">
        <f>[2]SCF!$B$20</f>
        <v>-4615375</v>
      </c>
    </row>
    <row r="18" spans="1:4" ht="25.5">
      <c r="A18" s="1" t="s">
        <v>86</v>
      </c>
      <c r="B18" s="11">
        <f>[1]SCF!$B$18+1</f>
        <v>-80787</v>
      </c>
      <c r="C18" s="15"/>
      <c r="D18" s="31">
        <v>0</v>
      </c>
    </row>
    <row r="19" spans="1:4">
      <c r="A19" s="1" t="s">
        <v>16</v>
      </c>
      <c r="B19" s="11">
        <f>[1]SCF!$B$21+[1]SCF!$B$19</f>
        <v>-453158</v>
      </c>
      <c r="C19" s="15"/>
      <c r="D19" s="11">
        <f>[2]SCF!$B$21+[2]SCF!$B$19</f>
        <v>-47623</v>
      </c>
    </row>
    <row r="20" spans="1:4">
      <c r="A20" s="4"/>
      <c r="B20" s="11"/>
      <c r="C20" s="15"/>
      <c r="D20" s="11"/>
    </row>
    <row r="21" spans="1:4">
      <c r="A21" s="6" t="s">
        <v>53</v>
      </c>
      <c r="B21" s="11"/>
      <c r="C21" s="18"/>
      <c r="D21" s="12"/>
    </row>
    <row r="22" spans="1:4">
      <c r="A22" s="1" t="s">
        <v>20</v>
      </c>
      <c r="B22" s="11">
        <f>[1]SCF!$B$28</f>
        <v>19264244</v>
      </c>
      <c r="C22" s="15"/>
      <c r="D22" s="11">
        <f>[2]SCF!$B$26</f>
        <v>7556440</v>
      </c>
    </row>
    <row r="23" spans="1:4">
      <c r="A23" s="1" t="s">
        <v>19</v>
      </c>
      <c r="B23" s="11">
        <f>[1]SCF!$B$24</f>
        <v>-3263794</v>
      </c>
      <c r="C23" s="15"/>
      <c r="D23" s="11">
        <f>[2]SCF!$B$25</f>
        <v>-5242317</v>
      </c>
    </row>
    <row r="24" spans="1:4">
      <c r="A24" s="1" t="s">
        <v>48</v>
      </c>
      <c r="B24" s="11">
        <f>[1]SCF!$B$29</f>
        <v>-75300</v>
      </c>
      <c r="C24" s="15"/>
      <c r="D24" s="31">
        <f>[2]SCF!$B$27</f>
        <v>116500</v>
      </c>
    </row>
    <row r="25" spans="1:4" ht="15.75" thickBot="1">
      <c r="A25" s="1" t="s">
        <v>22</v>
      </c>
      <c r="B25" s="11">
        <f>[1]SCF!$B$30</f>
        <v>487749</v>
      </c>
      <c r="C25" s="15"/>
      <c r="D25" s="32">
        <f>[2]SCF!$B$28</f>
        <v>298898</v>
      </c>
    </row>
    <row r="26" spans="1:4" ht="26.25" thickBot="1">
      <c r="A26" s="6" t="s">
        <v>42</v>
      </c>
      <c r="B26" s="24">
        <f>SUM(B6:B25)</f>
        <v>17189407</v>
      </c>
      <c r="C26" s="18"/>
      <c r="D26" s="24">
        <f>SUM(D6:D25)</f>
        <v>5740669</v>
      </c>
    </row>
    <row r="27" spans="1:4" ht="15.75" thickBot="1">
      <c r="A27" s="1" t="s">
        <v>31</v>
      </c>
      <c r="B27" s="30">
        <f>[1]SCF!$B$32</f>
        <v>-1326213</v>
      </c>
      <c r="C27" s="15"/>
      <c r="D27" s="30">
        <f>[2]SCF!$B$30</f>
        <v>-1051102</v>
      </c>
    </row>
    <row r="28" spans="1:4" ht="26.25" thickBot="1">
      <c r="A28" s="6" t="s">
        <v>82</v>
      </c>
      <c r="B28" s="24">
        <f>SUM(B26:B27)</f>
        <v>15863194</v>
      </c>
      <c r="C28" s="18"/>
      <c r="D28" s="24">
        <f>SUM(D26:D27)</f>
        <v>4689567</v>
      </c>
    </row>
    <row r="29" spans="1:4">
      <c r="A29" s="1"/>
      <c r="B29" s="15"/>
      <c r="C29" s="15"/>
      <c r="D29" s="15"/>
    </row>
    <row r="30" spans="1:4" ht="25.5">
      <c r="A30" s="6" t="s">
        <v>32</v>
      </c>
      <c r="B30" s="11"/>
      <c r="C30" s="23"/>
      <c r="D30" s="23"/>
    </row>
    <row r="31" spans="1:4">
      <c r="A31" s="1" t="s">
        <v>33</v>
      </c>
      <c r="B31" s="11">
        <f>[1]SCF!$B$36</f>
        <v>-762110</v>
      </c>
      <c r="C31" s="15"/>
      <c r="D31" s="11">
        <f>[2]SCF!$B$34</f>
        <v>-1093170</v>
      </c>
    </row>
    <row r="32" spans="1:4">
      <c r="A32" s="1" t="s">
        <v>44</v>
      </c>
      <c r="B32" s="11">
        <f>[1]SCF!$B$37</f>
        <v>138</v>
      </c>
      <c r="C32" s="15"/>
      <c r="D32" s="11">
        <f>[2]SCF!$B$35</f>
        <v>98</v>
      </c>
    </row>
    <row r="33" spans="1:4" ht="26.25" thickBot="1">
      <c r="A33" s="1" t="s">
        <v>91</v>
      </c>
      <c r="B33" s="11">
        <v>0</v>
      </c>
      <c r="C33" s="15"/>
      <c r="D33" s="11">
        <f>[2]SCF!$B$36</f>
        <v>-8984523</v>
      </c>
    </row>
    <row r="34" spans="1:4" ht="26.25" thickBot="1">
      <c r="A34" s="6" t="s">
        <v>34</v>
      </c>
      <c r="B34" s="24">
        <f>SUM(B31:B33)</f>
        <v>-761972</v>
      </c>
      <c r="C34" s="18"/>
      <c r="D34" s="24">
        <f>SUM(D31:D33)</f>
        <v>-10077595</v>
      </c>
    </row>
    <row r="35" spans="1:4">
      <c r="A35" s="1"/>
      <c r="B35" s="15"/>
      <c r="C35" s="15"/>
      <c r="D35" s="15"/>
    </row>
    <row r="36" spans="1:4" ht="25.5">
      <c r="A36" s="6" t="s">
        <v>35</v>
      </c>
      <c r="B36" s="15"/>
      <c r="C36" s="18"/>
      <c r="D36" s="15"/>
    </row>
    <row r="37" spans="1:4" ht="15.75" thickBot="1">
      <c r="A37" s="1" t="s">
        <v>98</v>
      </c>
      <c r="B37" s="11">
        <f>[1]SCF!$B$42</f>
        <v>-9949647</v>
      </c>
      <c r="C37" s="39"/>
      <c r="D37" s="15">
        <v>0</v>
      </c>
    </row>
    <row r="38" spans="1:4" ht="15.75" hidden="1" thickBot="1">
      <c r="A38" s="1" t="s">
        <v>43</v>
      </c>
      <c r="B38" s="11">
        <f>[1]SCF!$B$44</f>
        <v>0</v>
      </c>
      <c r="C38" s="22"/>
      <c r="D38" s="11">
        <f>[2]SCF!$B$43</f>
        <v>0</v>
      </c>
    </row>
    <row r="39" spans="1:4" ht="26.25" thickBot="1">
      <c r="A39" s="6" t="s">
        <v>83</v>
      </c>
      <c r="B39" s="24">
        <f>SUM(B37:B38)</f>
        <v>-9949647</v>
      </c>
      <c r="C39" s="18"/>
      <c r="D39" s="24">
        <f>SUM(D38:D38)</f>
        <v>0</v>
      </c>
    </row>
    <row r="40" spans="1:4">
      <c r="A40" s="6"/>
      <c r="B40" s="18"/>
      <c r="C40" s="18"/>
      <c r="D40" s="37"/>
    </row>
    <row r="41" spans="1:4" ht="26.25" customHeight="1">
      <c r="A41" s="6" t="s">
        <v>84</v>
      </c>
      <c r="B41" s="25">
        <f>B28+B34+B39</f>
        <v>5151575</v>
      </c>
      <c r="C41" s="18"/>
      <c r="D41" s="25">
        <f>D28+D34+D39</f>
        <v>-5388028</v>
      </c>
    </row>
    <row r="42" spans="1:4" ht="25.5">
      <c r="A42" s="1" t="s">
        <v>36</v>
      </c>
      <c r="B42" s="11">
        <f>[1]SCF!$B$48</f>
        <v>-235161</v>
      </c>
      <c r="C42" s="15"/>
      <c r="D42" s="11">
        <f>[2]SCF!$B$48</f>
        <v>-116818</v>
      </c>
    </row>
    <row r="43" spans="1:4" ht="26.25" thickBot="1">
      <c r="A43" s="1" t="s">
        <v>37</v>
      </c>
      <c r="B43" s="56">
        <f>[1]SCF!$B$49</f>
        <v>14211027</v>
      </c>
      <c r="C43" s="15"/>
      <c r="D43" s="11">
        <f>[2]SCF!$B$49</f>
        <v>16428817</v>
      </c>
    </row>
    <row r="44" spans="1:4">
      <c r="A44" s="6" t="s">
        <v>38</v>
      </c>
      <c r="B44" s="88">
        <f>SUM(B41:B43)</f>
        <v>19127441</v>
      </c>
      <c r="C44" s="90"/>
      <c r="D44" s="88">
        <f>SUM(D41:D43)</f>
        <v>10923971</v>
      </c>
    </row>
    <row r="45" spans="1:4" ht="15.75" thickBot="1">
      <c r="A45" s="6" t="s">
        <v>87</v>
      </c>
      <c r="B45" s="89"/>
      <c r="C45" s="90"/>
      <c r="D45" s="89"/>
    </row>
    <row r="46" spans="1:4" ht="15.75" thickTop="1"/>
  </sheetData>
  <mergeCells count="5">
    <mergeCell ref="A1:A4"/>
    <mergeCell ref="C1:C3"/>
    <mergeCell ref="B44:B45"/>
    <mergeCell ref="C44:C45"/>
    <mergeCell ref="D44:D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15" sqref="J15"/>
    </sheetView>
  </sheetViews>
  <sheetFormatPr defaultColWidth="9.140625" defaultRowHeight="15"/>
  <cols>
    <col min="1" max="1" width="35.28515625" style="2" customWidth="1"/>
    <col min="2" max="2" width="11.85546875" style="7" customWidth="1"/>
    <col min="3" max="3" width="1.28515625" style="7" customWidth="1"/>
    <col min="4" max="4" width="21" style="7" customWidth="1"/>
    <col min="5" max="5" width="0.85546875" style="7" customWidth="1"/>
    <col min="6" max="6" width="13.42578125" style="7" customWidth="1"/>
    <col min="7" max="7" width="1" style="7" customWidth="1"/>
    <col min="8" max="8" width="14.140625" style="7" customWidth="1"/>
    <col min="9" max="16384" width="9.140625" style="4"/>
  </cols>
  <sheetData>
    <row r="1" spans="1:8" ht="15" customHeight="1">
      <c r="A1" s="92" t="s">
        <v>0</v>
      </c>
      <c r="B1" s="93" t="s">
        <v>55</v>
      </c>
      <c r="C1" s="82"/>
      <c r="D1" s="93" t="s">
        <v>88</v>
      </c>
      <c r="E1" s="48"/>
      <c r="F1" s="95" t="s">
        <v>39</v>
      </c>
      <c r="G1" s="82"/>
      <c r="H1" s="86" t="s">
        <v>40</v>
      </c>
    </row>
    <row r="2" spans="1:8" ht="65.25" customHeight="1" thickBot="1">
      <c r="A2" s="92"/>
      <c r="B2" s="94"/>
      <c r="C2" s="82"/>
      <c r="D2" s="94"/>
      <c r="E2" s="49"/>
      <c r="F2" s="96"/>
      <c r="G2" s="82"/>
      <c r="H2" s="91"/>
    </row>
    <row r="3" spans="1:8">
      <c r="A3" s="1"/>
      <c r="B3" s="15"/>
      <c r="C3" s="15"/>
      <c r="D3" s="15"/>
      <c r="E3" s="23"/>
      <c r="F3" s="15"/>
      <c r="G3" s="15"/>
      <c r="H3" s="15"/>
    </row>
    <row r="4" spans="1:8">
      <c r="A4" s="1" t="s">
        <v>50</v>
      </c>
      <c r="B4" s="29">
        <f>[1]SCE!$B$293</f>
        <v>5199503</v>
      </c>
      <c r="C4" s="29"/>
      <c r="D4" s="29">
        <v>0</v>
      </c>
      <c r="E4" s="50"/>
      <c r="F4" s="29">
        <f>[1]SCE!$F$281</f>
        <v>30986307</v>
      </c>
      <c r="G4" s="29"/>
      <c r="H4" s="29">
        <f>SUM(B4:F4)</f>
        <v>36185810</v>
      </c>
    </row>
    <row r="5" spans="1:8" ht="26.25" thickBot="1">
      <c r="A5" s="1" t="s">
        <v>67</v>
      </c>
      <c r="B5" s="29">
        <v>0</v>
      </c>
      <c r="C5" s="29">
        <v>0</v>
      </c>
      <c r="D5" s="29">
        <v>0</v>
      </c>
      <c r="E5" s="50"/>
      <c r="F5" s="29">
        <f>ОПиУ!E20</f>
        <v>4895304</v>
      </c>
      <c r="G5" s="29"/>
      <c r="H5" s="29">
        <f>SUM(B5:F5)</f>
        <v>4895304</v>
      </c>
    </row>
    <row r="6" spans="1:8" ht="15.75" hidden="1" thickBot="1">
      <c r="A6" s="1" t="s">
        <v>41</v>
      </c>
      <c r="B6" s="29">
        <v>0</v>
      </c>
      <c r="C6" s="29">
        <v>0</v>
      </c>
      <c r="D6" s="29">
        <v>0</v>
      </c>
      <c r="E6" s="50"/>
      <c r="F6" s="29">
        <v>0</v>
      </c>
      <c r="G6" s="29">
        <v>0</v>
      </c>
      <c r="H6" s="29">
        <f>SUM(B6:F6)</f>
        <v>0</v>
      </c>
    </row>
    <row r="7" spans="1:8" ht="26.25" thickBot="1">
      <c r="A7" s="38" t="s">
        <v>68</v>
      </c>
      <c r="B7" s="16">
        <f>SUM(B4:B6)</f>
        <v>5199503</v>
      </c>
      <c r="C7" s="37"/>
      <c r="D7" s="16">
        <v>0</v>
      </c>
      <c r="E7" s="51"/>
      <c r="F7" s="16">
        <f>SUM(F4:F6)</f>
        <v>35881611</v>
      </c>
      <c r="G7" s="37"/>
      <c r="H7" s="16">
        <f>SUM(H4:H6)</f>
        <v>41081114</v>
      </c>
    </row>
    <row r="8" spans="1:8" ht="15.75" thickTop="1">
      <c r="A8" s="10"/>
      <c r="B8" s="8"/>
      <c r="C8" s="8"/>
      <c r="D8" s="8"/>
      <c r="E8" s="52"/>
      <c r="F8" s="8"/>
      <c r="G8" s="8"/>
      <c r="H8" s="8"/>
    </row>
    <row r="9" spans="1:8">
      <c r="A9" s="1" t="s">
        <v>69</v>
      </c>
      <c r="B9" s="29">
        <f>[1]SCE!$B$293</f>
        <v>5199503</v>
      </c>
      <c r="C9" s="29"/>
      <c r="D9" s="29">
        <f>[1]SCE!$D$331</f>
        <v>-33922</v>
      </c>
      <c r="E9" s="50"/>
      <c r="F9" s="29">
        <f>[1]SCE!$F$331</f>
        <v>39965763</v>
      </c>
      <c r="G9" s="29"/>
      <c r="H9" s="29">
        <f>SUM(B9:F9)</f>
        <v>45131344</v>
      </c>
    </row>
    <row r="10" spans="1:8" ht="25.5">
      <c r="A10" s="1" t="s">
        <v>99</v>
      </c>
      <c r="B10" s="29"/>
      <c r="C10" s="29"/>
      <c r="D10" s="29"/>
      <c r="E10" s="50"/>
      <c r="F10" s="29">
        <f>[1]SCE!$F$332+1</f>
        <v>-1113769</v>
      </c>
      <c r="G10" s="29"/>
      <c r="H10" s="29">
        <f>SUM(B10:F10)</f>
        <v>-1113769</v>
      </c>
    </row>
    <row r="11" spans="1:8" ht="25.5">
      <c r="A11" s="1" t="s">
        <v>100</v>
      </c>
      <c r="B11" s="29">
        <f>SUM(B9:B10)</f>
        <v>5199503</v>
      </c>
      <c r="C11" s="29">
        <f t="shared" ref="C11:H11" si="0">SUM(C9:C10)</f>
        <v>0</v>
      </c>
      <c r="D11" s="29">
        <f t="shared" si="0"/>
        <v>-33922</v>
      </c>
      <c r="E11" s="29">
        <f t="shared" si="0"/>
        <v>0</v>
      </c>
      <c r="F11" s="29">
        <f t="shared" si="0"/>
        <v>38851994</v>
      </c>
      <c r="G11" s="29">
        <f t="shared" si="0"/>
        <v>0</v>
      </c>
      <c r="H11" s="29">
        <f t="shared" si="0"/>
        <v>44017575</v>
      </c>
    </row>
    <row r="12" spans="1:8" ht="14.25" customHeight="1">
      <c r="A12" s="71" t="s">
        <v>95</v>
      </c>
      <c r="B12" s="29"/>
      <c r="C12" s="29"/>
      <c r="D12" s="29"/>
      <c r="E12" s="50"/>
      <c r="F12" s="29"/>
      <c r="G12" s="29"/>
      <c r="H12" s="29"/>
    </row>
    <row r="13" spans="1:8" ht="25.5">
      <c r="A13" s="1" t="s">
        <v>74</v>
      </c>
      <c r="B13" s="29">
        <v>0</v>
      </c>
      <c r="C13" s="29">
        <v>0</v>
      </c>
      <c r="D13" s="29">
        <v>0</v>
      </c>
      <c r="E13" s="50"/>
      <c r="F13" s="29">
        <f>ОПиУ!C20</f>
        <v>5549145</v>
      </c>
      <c r="G13" s="29"/>
      <c r="H13" s="29">
        <f>SUM(B13:F13)</f>
        <v>5549145</v>
      </c>
    </row>
    <row r="14" spans="1:8" ht="14.25" customHeight="1">
      <c r="A14" s="71" t="s">
        <v>94</v>
      </c>
      <c r="B14" s="29"/>
      <c r="C14" s="29"/>
      <c r="D14" s="29"/>
      <c r="E14" s="50"/>
      <c r="F14" s="29"/>
      <c r="G14" s="29"/>
      <c r="H14" s="29"/>
    </row>
    <row r="15" spans="1:8" ht="51">
      <c r="A15" s="74" t="s">
        <v>75</v>
      </c>
      <c r="B15" s="29"/>
      <c r="C15" s="29"/>
      <c r="D15" s="29"/>
      <c r="E15" s="50"/>
      <c r="F15" s="29"/>
      <c r="G15" s="29"/>
      <c r="H15" s="29"/>
    </row>
    <row r="16" spans="1:8" ht="76.5">
      <c r="A16" s="1" t="s">
        <v>89</v>
      </c>
      <c r="B16" s="29">
        <v>0</v>
      </c>
      <c r="C16" s="29"/>
      <c r="D16" s="29">
        <f>[1]SCE!$D$334</f>
        <v>536</v>
      </c>
      <c r="E16" s="50"/>
      <c r="F16" s="29">
        <v>0</v>
      </c>
      <c r="G16" s="29"/>
      <c r="H16" s="29">
        <f>SUM(B16:F16)</f>
        <v>536</v>
      </c>
    </row>
    <row r="17" spans="1:8" ht="25.5">
      <c r="A17" s="1" t="s">
        <v>93</v>
      </c>
      <c r="B17" s="29">
        <v>0</v>
      </c>
      <c r="C17" s="29">
        <v>0</v>
      </c>
      <c r="D17" s="29">
        <f>SUM(D16)</f>
        <v>536</v>
      </c>
      <c r="E17" s="50"/>
      <c r="F17" s="29">
        <v>0</v>
      </c>
      <c r="G17" s="29">
        <v>0</v>
      </c>
      <c r="H17" s="29">
        <f>SUM(B17:F17)</f>
        <v>536</v>
      </c>
    </row>
    <row r="18" spans="1:8" ht="25.5">
      <c r="A18" s="71" t="s">
        <v>92</v>
      </c>
      <c r="B18" s="78">
        <f>B11</f>
        <v>5199503</v>
      </c>
      <c r="C18" s="75"/>
      <c r="D18" s="78">
        <f>D9+D17</f>
        <v>-33386</v>
      </c>
      <c r="E18" s="76"/>
      <c r="F18" s="78">
        <f>F11+F13</f>
        <v>44401139</v>
      </c>
      <c r="G18" s="75"/>
      <c r="H18" s="78">
        <f>H11+H13+H16</f>
        <v>49567256</v>
      </c>
    </row>
    <row r="19" spans="1:8" ht="26.25" thickBot="1">
      <c r="A19" s="10" t="s">
        <v>70</v>
      </c>
      <c r="B19" s="77">
        <f>B18</f>
        <v>5199503</v>
      </c>
      <c r="C19" s="28"/>
      <c r="D19" s="79">
        <f>D18</f>
        <v>-33386</v>
      </c>
      <c r="E19" s="51">
        <f t="shared" ref="E19" si="1">SUM(E9:E17)</f>
        <v>0</v>
      </c>
      <c r="F19" s="77">
        <f>F18</f>
        <v>44401139</v>
      </c>
      <c r="G19" s="28"/>
      <c r="H19" s="77">
        <f>H18</f>
        <v>49567256</v>
      </c>
    </row>
    <row r="20" spans="1:8" ht="15.75" thickTop="1"/>
  </sheetData>
  <mergeCells count="7">
    <mergeCell ref="H1:H2"/>
    <mergeCell ref="A1:A2"/>
    <mergeCell ref="C1:C2"/>
    <mergeCell ref="D1:D2"/>
    <mergeCell ref="F1:F2"/>
    <mergeCell ref="G1:G2"/>
    <mergeCell ref="B1:B2"/>
  </mergeCells>
  <pageMargins left="0.7" right="0.7" top="0.75" bottom="0.75" header="0.3" footer="0.3"/>
  <pageSetup paperSize="9" orientation="portrait" r:id="rId1"/>
  <ignoredErrors>
    <ignoredError sqref="H6 H17" formulaRange="1"/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ОПиУ</vt:lpstr>
      <vt:lpstr>OСД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ABLYAZOVA Lutfiye</cp:lastModifiedBy>
  <dcterms:created xsi:type="dcterms:W3CDTF">2014-08-15T08:50:47Z</dcterms:created>
  <dcterms:modified xsi:type="dcterms:W3CDTF">2018-05-15T06:26:25Z</dcterms:modified>
</cp:coreProperties>
</file>