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zuko\Desktop\9 мес отчет\"/>
    </mc:Choice>
  </mc:AlternateContent>
  <xr:revisionPtr revIDLastSave="0" documentId="13_ncr:1_{EB69330B-C94D-4A22-92FF-6861BE9A8919}" xr6:coauthVersionLast="45" xr6:coauthVersionMax="45" xr10:uidLastSave="{00000000-0000-0000-0000-000000000000}"/>
  <bookViews>
    <workbookView xWindow="-108" yWindow="-108" windowWidth="23256" windowHeight="12456" tabRatio="729" xr2:uid="{00000000-000D-0000-FFFF-FFFF00000000}"/>
  </bookViews>
  <sheets>
    <sheet name="Отчет о фин.полож. " sheetId="2" r:id="rId1"/>
    <sheet name="Отчет о совокуп.доходе " sheetId="1" state="hidden" r:id="rId2"/>
    <sheet name="опиу" sheetId="14" r:id="rId3"/>
    <sheet name="Отчет ДДС " sheetId="3" r:id="rId4"/>
    <sheet name="Отчет об измен.в кап. " sheetId="4" r:id="rId5"/>
    <sheet name="ПЗ" sheetId="5" state="hidden" r:id="rId6"/>
    <sheet name="Лист1" sheetId="18" state="hidden" r:id="rId7"/>
    <sheet name="5710" sheetId="13" state="hidden" r:id="rId8"/>
    <sheet name="осв" sheetId="17" state="hidden" r:id="rId9"/>
  </sheets>
  <externalReferences>
    <externalReference r:id="rId10"/>
  </externalReferences>
  <definedNames>
    <definedName name="_Hlk87975267" localSheetId="1">'Отчет о совокуп.доходе '!$A$18</definedName>
    <definedName name="_Hlk87976989" localSheetId="1">'Отчет о совокуп.доходе '!#REF!</definedName>
    <definedName name="_xlnm.Print_Area" localSheetId="0">'Отчет о фин.полож. '!$A$1:$D$51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14" l="1"/>
  <c r="D14" i="14"/>
  <c r="D12" i="14"/>
  <c r="D11" i="14"/>
  <c r="D8" i="14"/>
  <c r="D7" i="14"/>
  <c r="D6" i="14"/>
  <c r="D5" i="14"/>
  <c r="D15" i="14" l="1"/>
  <c r="B9" i="3"/>
  <c r="B6" i="3"/>
  <c r="B19" i="3"/>
  <c r="B11" i="3"/>
  <c r="B10" i="3"/>
  <c r="B9" i="18"/>
  <c r="B6" i="18"/>
  <c r="B10" i="18"/>
  <c r="B12" i="18"/>
  <c r="B11" i="18"/>
  <c r="B8" i="18"/>
  <c r="B7" i="18"/>
  <c r="B13" i="18"/>
  <c r="B35" i="18"/>
  <c r="C29" i="18"/>
  <c r="B29" i="18"/>
  <c r="C21" i="18"/>
  <c r="B21" i="18"/>
  <c r="C15" i="18"/>
  <c r="B14" i="18"/>
  <c r="B15" i="18" l="1"/>
  <c r="B32" i="18" s="1"/>
  <c r="H74" i="17"/>
  <c r="C15" i="3" l="1"/>
  <c r="B14" i="3"/>
  <c r="B13" i="3"/>
  <c r="B12" i="3"/>
  <c r="B8" i="3"/>
  <c r="B7" i="3"/>
  <c r="H70" i="18"/>
  <c r="B15" i="3" l="1"/>
  <c r="F7" i="13"/>
  <c r="F25" i="13"/>
  <c r="C70" i="5" s="1"/>
  <c r="F15" i="13"/>
  <c r="G15" i="13" s="1"/>
  <c r="C65" i="5" s="1"/>
  <c r="C66" i="5" s="1"/>
  <c r="F23" i="13"/>
  <c r="G23" i="13" s="1"/>
  <c r="C59" i="5" s="1"/>
  <c r="C60" i="5" s="1"/>
  <c r="F19" i="13"/>
  <c r="G19" i="13" s="1"/>
  <c r="C53" i="5" s="1"/>
  <c r="C54" i="5" s="1"/>
  <c r="F10" i="13"/>
  <c r="G10" i="13" s="1"/>
  <c r="C46" i="5" s="1"/>
  <c r="C47" i="5" s="1"/>
  <c r="C37" i="5"/>
  <c r="F17" i="13"/>
  <c r="G17" i="13" s="1"/>
  <c r="C38" i="5" s="1"/>
  <c r="F8" i="13"/>
  <c r="G8" i="13" s="1"/>
  <c r="C7" i="5" s="1"/>
  <c r="C8" i="5" s="1"/>
  <c r="H82" i="17"/>
  <c r="I82" i="17" s="1"/>
  <c r="C40" i="2" s="1"/>
  <c r="I80" i="17"/>
  <c r="C39" i="2" s="1"/>
  <c r="H80" i="17"/>
  <c r="H71" i="17"/>
  <c r="I71" i="17" s="1"/>
  <c r="C34" i="2" s="1"/>
  <c r="C39" i="5" l="1"/>
  <c r="H78" i="17" l="1"/>
  <c r="I78" i="17" s="1"/>
  <c r="C33" i="2" s="1"/>
  <c r="H47" i="17"/>
  <c r="I47" i="17" s="1"/>
  <c r="C29" i="2" s="1"/>
  <c r="I74" i="17"/>
  <c r="C35" i="2" s="1"/>
  <c r="H49" i="17"/>
  <c r="I49" i="17" s="1"/>
  <c r="H69" i="17"/>
  <c r="I69" i="17" s="1"/>
  <c r="C27" i="2" s="1"/>
  <c r="H58" i="17"/>
  <c r="I58" i="17" s="1"/>
  <c r="C26" i="2" s="1"/>
  <c r="H52" i="17"/>
  <c r="I52" i="17" s="1"/>
  <c r="C25" i="2" s="1"/>
  <c r="H63" i="17"/>
  <c r="I63" i="17" s="1"/>
  <c r="C24" i="2" s="1"/>
  <c r="H39" i="17"/>
  <c r="I39" i="17" s="1"/>
  <c r="C18" i="2" s="1"/>
  <c r="H41" i="17"/>
  <c r="I41" i="17" s="1"/>
  <c r="C17" i="2" s="1"/>
  <c r="H44" i="17"/>
  <c r="I44" i="17" s="1"/>
  <c r="C16" i="2" s="1"/>
  <c r="H23" i="17"/>
  <c r="I23" i="17" s="1"/>
  <c r="C13" i="2" s="1"/>
  <c r="H28" i="17"/>
  <c r="I28" i="17" s="1"/>
  <c r="C12" i="2" s="1"/>
  <c r="H31" i="17"/>
  <c r="I31" i="17" s="1"/>
  <c r="C11" i="2" s="1"/>
  <c r="H14" i="17"/>
  <c r="I14" i="17" s="1"/>
  <c r="C10" i="2" s="1"/>
  <c r="H21" i="17"/>
  <c r="I21" i="17" s="1"/>
  <c r="C8" i="2" s="1"/>
  <c r="H9" i="17"/>
  <c r="I9" i="17" s="1"/>
  <c r="C7" i="2" s="1"/>
  <c r="B36" i="18" l="1"/>
  <c r="B38" i="18" s="1"/>
  <c r="B36" i="3"/>
  <c r="C28" i="2"/>
  <c r="D184" i="17"/>
  <c r="E184" i="17"/>
  <c r="F184" i="17"/>
  <c r="G184" i="17"/>
  <c r="C184" i="17"/>
  <c r="D16" i="1" l="1"/>
  <c r="C12" i="4" l="1"/>
  <c r="D12" i="4" s="1"/>
  <c r="B18" i="5" l="1"/>
  <c r="B31" i="5"/>
  <c r="B23" i="5"/>
  <c r="C72" i="5" l="1"/>
  <c r="C18" i="1" s="1"/>
  <c r="C14" i="14" s="1"/>
  <c r="C41" i="2"/>
  <c r="C36" i="2"/>
  <c r="C9" i="1"/>
  <c r="C11" i="14" s="1"/>
  <c r="C8" i="1"/>
  <c r="C6" i="1"/>
  <c r="C6" i="14" s="1"/>
  <c r="D9" i="4"/>
  <c r="C9" i="4"/>
  <c r="B35" i="3"/>
  <c r="C29" i="3"/>
  <c r="B29" i="3"/>
  <c r="C21" i="3"/>
  <c r="B21" i="3"/>
  <c r="D19" i="1"/>
  <c r="D22" i="1" s="1"/>
  <c r="D12" i="1"/>
  <c r="F6" i="1"/>
  <c r="D41" i="2"/>
  <c r="D36" i="2"/>
  <c r="D31" i="2"/>
  <c r="D20" i="2"/>
  <c r="D14" i="2"/>
  <c r="B32" i="3" l="1"/>
  <c r="D42" i="2"/>
  <c r="D18" i="14"/>
  <c r="C10" i="1"/>
  <c r="C7" i="14" s="1"/>
  <c r="C31" i="2"/>
  <c r="C42" i="2" s="1"/>
  <c r="C20" i="2"/>
  <c r="D21" i="2"/>
  <c r="D37" i="2"/>
  <c r="C7" i="1"/>
  <c r="C10" i="14" s="1"/>
  <c r="C5" i="1"/>
  <c r="C14" i="2"/>
  <c r="B38" i="3" l="1"/>
  <c r="C5" i="14"/>
  <c r="C8" i="14" s="1"/>
  <c r="C12" i="14" s="1"/>
  <c r="C15" i="14" s="1"/>
  <c r="C18" i="14" s="1"/>
  <c r="C16" i="1"/>
  <c r="C19" i="1" s="1"/>
  <c r="C11" i="4" s="1"/>
  <c r="C13" i="4" s="1"/>
  <c r="C14" i="4" s="1"/>
  <c r="F18" i="1"/>
  <c r="C12" i="1"/>
  <c r="F7" i="1"/>
  <c r="C21" i="2"/>
  <c r="C37" i="2"/>
  <c r="D13" i="4" l="1"/>
  <c r="D14" i="4" s="1"/>
  <c r="C44" i="2"/>
  <c r="C22" i="1"/>
  <c r="C25" i="1" s="1"/>
  <c r="D11" i="4"/>
</calcChain>
</file>

<file path=xl/sharedStrings.xml><?xml version="1.0" encoding="utf-8"?>
<sst xmlns="http://schemas.openxmlformats.org/spreadsheetml/2006/main" count="1371" uniqueCount="793">
  <si>
    <t>ТОО "FinQ"</t>
  </si>
  <si>
    <t>ОТЧЕТ О ФИНАНСОВОМ ПОЛОЖЕНИИ 
по состоянию на 30.09.2023 года</t>
  </si>
  <si>
    <t>В тысячах тенге</t>
  </si>
  <si>
    <t>прим.</t>
  </si>
  <si>
    <t>на 30.09.2023 г.</t>
  </si>
  <si>
    <t>на 31.12.2022г.</t>
  </si>
  <si>
    <t>АКТИВЫ</t>
  </si>
  <si>
    <t>Краткосрочные активы</t>
  </si>
  <si>
    <t>Денежные средства и эквиваленты денежных средств</t>
  </si>
  <si>
    <t>Торговая и прочая дебиторская задолженность</t>
  </si>
  <si>
    <t>Ценные бумаги, оцениваемые по праведливой стоимости через прибыли и убытки</t>
  </si>
  <si>
    <t>Краткосрочные займы выданные</t>
  </si>
  <si>
    <t>Активы по текущему налогу</t>
  </si>
  <si>
    <t>Запасы</t>
  </si>
  <si>
    <t>Прочие активы</t>
  </si>
  <si>
    <t>Итого краткосрочные активы</t>
  </si>
  <si>
    <t xml:space="preserve"> </t>
  </si>
  <si>
    <t>Долгосрочные активы</t>
  </si>
  <si>
    <t xml:space="preserve">Нематериальные активы     </t>
  </si>
  <si>
    <t>Основные средства</t>
  </si>
  <si>
    <t>Долгосрочные займы выданные</t>
  </si>
  <si>
    <t>Отложенные налоговые активы</t>
  </si>
  <si>
    <t>Итого долгосрочные активы</t>
  </si>
  <si>
    <t>ВСЕГО АКТИВЫ</t>
  </si>
  <si>
    <t>КАПИТАЛ И ОБЯЗАТЕЛЬСТВА</t>
  </si>
  <si>
    <t>Краткосрочные обязательства</t>
  </si>
  <si>
    <t>Торговая и прочая кредиторская задолженность</t>
  </si>
  <si>
    <t>Обязательства по налогам</t>
  </si>
  <si>
    <t>Обязательства по другим обязательным платежам</t>
  </si>
  <si>
    <t>Резервы</t>
  </si>
  <si>
    <t>Обязательства по вознаграждениям</t>
  </si>
  <si>
    <t>Прочие обязательства</t>
  </si>
  <si>
    <t>Итого краткосрочные обязательства</t>
  </si>
  <si>
    <t>Долгосрочные обязательства</t>
  </si>
  <si>
    <t>Отложенные налоговые обязательства</t>
  </si>
  <si>
    <t>Займы полученные</t>
  </si>
  <si>
    <t>Долговые ценные бумаги выпущенные</t>
  </si>
  <si>
    <t>Итого долгосрочные обязательства</t>
  </si>
  <si>
    <t>ВСЕГО ОБЯЗАТЕЛЬСТВА</t>
  </si>
  <si>
    <t>КАПИТАЛ</t>
  </si>
  <si>
    <t>Уставный капитал</t>
  </si>
  <si>
    <t>Нераспределенная прибыль</t>
  </si>
  <si>
    <t>Итого капитал</t>
  </si>
  <si>
    <t>ВСЕГО КАПИТАЛ И ОБЯЗАТЕЛЬСТВА</t>
  </si>
  <si>
    <t>Генеральный директор</t>
  </si>
  <si>
    <t>Главный Бухгалтер</t>
  </si>
  <si>
    <t>Ли В. В. ________________</t>
  </si>
  <si>
    <t>Жұкеш Г. Қ._______________</t>
  </si>
  <si>
    <t>Пояснительные примечания составляют неотъемлемую часть данной финансовой отчетности</t>
  </si>
  <si>
    <t>ОТЧЕТ О ПРИБЫЛИ ИЛИ УБЫТКЕ И ПРОЧЕМ СОВОКУПНОМ ДОХОДЕ
по состоянию на 30.09.2023 года.</t>
  </si>
  <si>
    <t>на 30.09.2022 г.</t>
  </si>
  <si>
    <t>Выручка</t>
  </si>
  <si>
    <t xml:space="preserve">Общие и административные расходы </t>
  </si>
  <si>
    <t>Прочие доходы/ (расходы)</t>
  </si>
  <si>
    <t>Операционный доход</t>
  </si>
  <si>
    <t>Доходы/ расходы от финансирования</t>
  </si>
  <si>
    <t>Доходы/ убытки от изменения справедливой стоимости ценных бумаг, оцениваемых по справедливой стоимости черех прибыли и убытки</t>
  </si>
  <si>
    <t xml:space="preserve">Убыток до налогообложения  </t>
  </si>
  <si>
    <t>Расходы по налогу на прибыль</t>
  </si>
  <si>
    <t>Прибыль за год</t>
  </si>
  <si>
    <t>Прочий совокупный убыток</t>
  </si>
  <si>
    <t xml:space="preserve">    </t>
  </si>
  <si>
    <t>-</t>
  </si>
  <si>
    <t>Итого совокупный доход за отчетный период, за вычетом налога на прибыль</t>
  </si>
  <si>
    <t>Главный бухгалтер</t>
  </si>
  <si>
    <t>Процентные доходы</t>
  </si>
  <si>
    <t>Процентные расходы</t>
  </si>
  <si>
    <t xml:space="preserve">Доходы (расходы) от изменения стоимости ценных бумаг, учитываемых по ССПУ  </t>
  </si>
  <si>
    <t>Операционный убыток</t>
  </si>
  <si>
    <t>Прочие доходы</t>
  </si>
  <si>
    <t xml:space="preserve">Прибыль/(убыток) до налогообложения  </t>
  </si>
  <si>
    <t>Ли В.В._____________</t>
  </si>
  <si>
    <t>Жұкеш Г. Қ.</t>
  </si>
  <si>
    <t>Денежные потоки от операционной деятельности</t>
  </si>
  <si>
    <t>Платежи по факторинговым операциям</t>
  </si>
  <si>
    <t xml:space="preserve">Авансы, выданные </t>
  </si>
  <si>
    <t>Выплаты по заработной плате</t>
  </si>
  <si>
    <t>Платежи по операциям РЕПО</t>
  </si>
  <si>
    <t>Предоставление займов</t>
  </si>
  <si>
    <t>Расчеты с поставщиками и подрядчиками</t>
  </si>
  <si>
    <t>Расчеты с бюджетом</t>
  </si>
  <si>
    <t>Проценты полученные</t>
  </si>
  <si>
    <t>Проценты выплаченные</t>
  </si>
  <si>
    <t>Чистые денежные потоки от операционной деятельности</t>
  </si>
  <si>
    <t>Денежные потоки от инвестиционной деятельности</t>
  </si>
  <si>
    <t>Приобретение основных средств</t>
  </si>
  <si>
    <t>Приобретение нематериальных активов</t>
  </si>
  <si>
    <t>Операции по вкладам в банках</t>
  </si>
  <si>
    <t>Операции по ценным бумагам</t>
  </si>
  <si>
    <t>Чистые денежные потоки, использованные в инвестиционной деятельности</t>
  </si>
  <si>
    <t>Денежные потоки от финансовой деятельности</t>
  </si>
  <si>
    <t>Взнос в устанвый капитал</t>
  </si>
  <si>
    <t>Получение займов</t>
  </si>
  <si>
    <t>Погашение займов</t>
  </si>
  <si>
    <t>Выпуск облигаций</t>
  </si>
  <si>
    <t>Выплата дивиденд</t>
  </si>
  <si>
    <t>Чистые денежные потоки, использованные в финансовой деятельности</t>
  </si>
  <si>
    <t>Чистая курсовая разница</t>
  </si>
  <si>
    <t xml:space="preserve">Чистое увеличение / уменьшение денежных средств </t>
  </si>
  <si>
    <t>Влияние ожидаемых кредитных убытков</t>
  </si>
  <si>
    <t>Денежные средства и их эквиваленты на начало года</t>
  </si>
  <si>
    <t>Денежные средства и их эквиваленты на конец периода</t>
  </si>
  <si>
    <t xml:space="preserve">Уставный капитал </t>
  </si>
  <si>
    <t xml:space="preserve">Нераспределеный убыток </t>
  </si>
  <si>
    <t xml:space="preserve">Итого </t>
  </si>
  <si>
    <t>На 31 декабря 2021 г.</t>
  </si>
  <si>
    <t xml:space="preserve">Взнос в уставный капитал </t>
  </si>
  <si>
    <t>Прибыль/(убыток) за год</t>
  </si>
  <si>
    <t>Выплата дивидендов</t>
  </si>
  <si>
    <t>На 31 декабря 2022 г.</t>
  </si>
  <si>
    <t>Прибыль/(убыток) за период</t>
  </si>
  <si>
    <t>1. Доход от факторинговых операций</t>
  </si>
  <si>
    <t>процентный доход</t>
  </si>
  <si>
    <t>Комиссия за факторинговое финансирование</t>
  </si>
  <si>
    <t>Счет</t>
  </si>
  <si>
    <t>Сальдо на начало периода</t>
  </si>
  <si>
    <t>Обороты за период</t>
  </si>
  <si>
    <t>Сальдо на конец периода</t>
  </si>
  <si>
    <t>Комиссия за пользование ДС</t>
  </si>
  <si>
    <t>Структурное подразделение</t>
  </si>
  <si>
    <t>Дебет</t>
  </si>
  <si>
    <t>Кредит</t>
  </si>
  <si>
    <t>Итого</t>
  </si>
  <si>
    <t>Статьи затрат</t>
  </si>
  <si>
    <t>2. Общие и административные расходы</t>
  </si>
  <si>
    <t>&lt;...&gt;</t>
  </si>
  <si>
    <t>Агентская комиссия</t>
  </si>
  <si>
    <t>Агентское вознаграждение</t>
  </si>
  <si>
    <t>Оплата труда работников</t>
  </si>
  <si>
    <t>Амортизация ФА</t>
  </si>
  <si>
    <t xml:space="preserve">        в т.ч. Премии разовые</t>
  </si>
  <si>
    <t>Аренда помещения</t>
  </si>
  <si>
    <t>Социальный налог</t>
  </si>
  <si>
    <t>Аренда программного обеспечения</t>
  </si>
  <si>
    <t>Отчисления на обязательное социальное медицинское страхование</t>
  </si>
  <si>
    <t>Аудиторские услуги</t>
  </si>
  <si>
    <t>Социальные отчисления</t>
  </si>
  <si>
    <t>Бухгалтерские услуги</t>
  </si>
  <si>
    <t>Расходы на резервы по отпускам</t>
  </si>
  <si>
    <t>Доступ к ДФО</t>
  </si>
  <si>
    <t>Услуги по поддержке сделок</t>
  </si>
  <si>
    <t>Информационные расходы</t>
  </si>
  <si>
    <t>Информационные услуги</t>
  </si>
  <si>
    <t xml:space="preserve">Комиссия брокера                                                                              </t>
  </si>
  <si>
    <t>Канцелярские товары</t>
  </si>
  <si>
    <t>Командировочные расходы</t>
  </si>
  <si>
    <t>Комиссия банка</t>
  </si>
  <si>
    <t>Комиссия брокера</t>
  </si>
  <si>
    <t>Листинговый сбор</t>
  </si>
  <si>
    <t>Услуги банка</t>
  </si>
  <si>
    <t>НДС не принятый к зачету</t>
  </si>
  <si>
    <t>Почтовые услуги</t>
  </si>
  <si>
    <t>Отчисления ОСМС</t>
  </si>
  <si>
    <t>Услуги хостинга</t>
  </si>
  <si>
    <t>Офисные расходы</t>
  </si>
  <si>
    <t>Пользование доменом</t>
  </si>
  <si>
    <t>Прочие</t>
  </si>
  <si>
    <t>Почтовые и курьерские услуги</t>
  </si>
  <si>
    <t>Представительсние расходы</t>
  </si>
  <si>
    <t>привлечение клиентов</t>
  </si>
  <si>
    <t>Услуги связи и интернет</t>
  </si>
  <si>
    <t>Проживание</t>
  </si>
  <si>
    <t>Разработка сайта</t>
  </si>
  <si>
    <t>Прочие невычет</t>
  </si>
  <si>
    <t>Сопровождение и доработка 1С</t>
  </si>
  <si>
    <t>Прочие расходы</t>
  </si>
  <si>
    <t>итого</t>
  </si>
  <si>
    <t>Расходы на лицензии Microsoft 365</t>
  </si>
  <si>
    <t>3. Процентные доходы</t>
  </si>
  <si>
    <t>Операции РЕПО</t>
  </si>
  <si>
    <t>Вознаграждение по вкладам</t>
  </si>
  <si>
    <t>Списание материалов</t>
  </si>
  <si>
    <t>доход по Займам</t>
  </si>
  <si>
    <t>Страхование работников</t>
  </si>
  <si>
    <t>Услуги нотариуса</t>
  </si>
  <si>
    <t>4. Процентные расходы</t>
  </si>
  <si>
    <t>Услуги ЦД</t>
  </si>
  <si>
    <t>Займы</t>
  </si>
  <si>
    <t>Долговые ЦБ</t>
  </si>
  <si>
    <t>5. Доходы по ЦБ</t>
  </si>
  <si>
    <t>Простые акции АО НК КМГ " KZ1C00001122</t>
  </si>
  <si>
    <t>6. Прочие доходы/(расходы</t>
  </si>
  <si>
    <t>Расходы по провизиям</t>
  </si>
  <si>
    <t>7. Расходы по КПН</t>
  </si>
  <si>
    <t>КПН к уплате</t>
  </si>
  <si>
    <t xml:space="preserve">Отложенное налоговое обязательство </t>
  </si>
  <si>
    <t>Товариществосограниченнойответственностью"FinQ</t>
  </si>
  <si>
    <t>Оборотно-сальдоваяведомостьза9месяцев2023г.</t>
  </si>
  <si>
    <t>Выводимыеданные:</t>
  </si>
  <si>
    <t>БУ(данныебухгалтерскогоучета)</t>
  </si>
  <si>
    <t>Счет,Наименование</t>
  </si>
  <si>
    <t>Сальдонаначалопериода</t>
  </si>
  <si>
    <t>Оборотызапериод</t>
  </si>
  <si>
    <t>Сальдонаконецпериода</t>
  </si>
  <si>
    <t>312 908 479,00</t>
  </si>
  <si>
    <t>30 668 120 459,08</t>
  </si>
  <si>
    <t>30 980 388 816,65</t>
  </si>
  <si>
    <t>42 949 035,93</t>
  </si>
  <si>
    <t>13 674 757 831,75</t>
  </si>
  <si>
    <t>13 512 293 067,57</t>
  </si>
  <si>
    <t>839 918,23</t>
  </si>
  <si>
    <t>55 187 176 272,37</t>
  </si>
  <si>
    <t>55 186 045 770,35</t>
  </si>
  <si>
    <t>643 333 333,36</t>
  </si>
  <si>
    <t>4 544 322 926,48</t>
  </si>
  <si>
    <t>1 871 987 842,02</t>
  </si>
  <si>
    <t>1 103 606 892,04</t>
  </si>
  <si>
    <t>15 971 879 837,93</t>
  </si>
  <si>
    <t>16 664 124 883,10</t>
  </si>
  <si>
    <t>10 548 863,29</t>
  </si>
  <si>
    <t>697 117,69</t>
  </si>
  <si>
    <t>14 506 763,00</t>
  </si>
  <si>
    <t>12 314 181,85</t>
  </si>
  <si>
    <t>433 557 119,93</t>
  </si>
  <si>
    <t>426 461 154,27</t>
  </si>
  <si>
    <t>7 095 965,66</t>
  </si>
  <si>
    <t>Оборотно-сальдоваяведомостьпосчету1030за9месяцев2023г.</t>
  </si>
  <si>
    <t>Структурноеподразделение</t>
  </si>
  <si>
    <t>Валюта</t>
  </si>
  <si>
    <t>Денежныесредства</t>
  </si>
  <si>
    <t>Головноеподразделение</t>
  </si>
  <si>
    <t>KZT</t>
  </si>
  <si>
    <t>KZ638562203126376552вАО"БанкЦентрКредит"</t>
  </si>
  <si>
    <t>2 421,67</t>
  </si>
  <si>
    <t>3 324 853 417,21</t>
  </si>
  <si>
    <t>3 324 335 238,03</t>
  </si>
  <si>
    <t>KZ648562203114652241вАО"БанкЦентрКредит"</t>
  </si>
  <si>
    <t>21 310 131 715,20</t>
  </si>
  <si>
    <t>21 310 014 251,95</t>
  </si>
  <si>
    <t>KZ91601A861006114791вАО"НародныйБанкТекущий</t>
  </si>
  <si>
    <t>312 906 000,00</t>
  </si>
  <si>
    <t>6 033 135 326,67</t>
  </si>
  <si>
    <t>6 346 039 326,67</t>
  </si>
  <si>
    <t>KZ608562215126917555_вкладАО"БанкЦентрКредит"</t>
  </si>
  <si>
    <t>100 000,00</t>
  </si>
  <si>
    <t>64 139,48</t>
  </si>
  <si>
    <t>KZ788562215127313088_вкладАО"БанкЦентрКредит"</t>
  </si>
  <si>
    <t>391 667,60</t>
  </si>
  <si>
    <t>8 568 287 966,97</t>
  </si>
  <si>
    <t>8 363 916 689,00</t>
  </si>
  <si>
    <t>KZ91601A861006114791вАО"НародныйБанк"депозит</t>
  </si>
  <si>
    <t>42 457 368,33</t>
  </si>
  <si>
    <t>5 106 405 725,30</t>
  </si>
  <si>
    <t>5 148 376 378,57</t>
  </si>
  <si>
    <t>БрокерскийсчетвАО"BCCInvest"(KZT)</t>
  </si>
  <si>
    <t>834 490,23</t>
  </si>
  <si>
    <t>53 279 296 097,09</t>
  </si>
  <si>
    <t>53 278 160 167,07</t>
  </si>
  <si>
    <t>БрокерскийсчетвАО"SkyBridgeInvest"(KZT)</t>
  </si>
  <si>
    <t>5 428,00</t>
  </si>
  <si>
    <t>1 907 880 175,28</t>
  </si>
  <si>
    <t>1 907 885 603,28</t>
  </si>
  <si>
    <t>Оборотно-сальдоваяведомостьпосчету1090за9месяцев2023г.</t>
  </si>
  <si>
    <t>KZ848562203104755262вАО"БанкЦентрКредит"</t>
  </si>
  <si>
    <t>Оборотно-сальдоваяведомостьпосчету1110за9месяцев2023г.</t>
  </si>
  <si>
    <t>Контрагенты</t>
  </si>
  <si>
    <t>3 315 668 417,82</t>
  </si>
  <si>
    <t>ЛиВладимирВалерьевич</t>
  </si>
  <si>
    <t>1 070 000 000,00</t>
  </si>
  <si>
    <t>25 000 000,00</t>
  </si>
  <si>
    <t>1 045 000 000,00</t>
  </si>
  <si>
    <t>ТОО"BroadbandKazakhstan"</t>
  </si>
  <si>
    <t>100 000 000,00</t>
  </si>
  <si>
    <t>ТОО"ECOMSOLUTION"</t>
  </si>
  <si>
    <t>947 000 000,00</t>
  </si>
  <si>
    <t>547 987 842,00</t>
  </si>
  <si>
    <t>399 012 158,00</t>
  </si>
  <si>
    <t>ТОО"FINPORT"</t>
  </si>
  <si>
    <t>30 000 000,00</t>
  </si>
  <si>
    <t>ТОО"Картонно-БумажныйКомбинат-2015"</t>
  </si>
  <si>
    <t>170 000 000,00</t>
  </si>
  <si>
    <t>550 000 000,00</t>
  </si>
  <si>
    <t>520 000 000,00</t>
  </si>
  <si>
    <t>200 000 000,00</t>
  </si>
  <si>
    <t>ТОО«FINLEASING»</t>
  </si>
  <si>
    <t>333 333 333,36</t>
  </si>
  <si>
    <t>228 666 648,00</t>
  </si>
  <si>
    <t>312 000 000,02</t>
  </si>
  <si>
    <t>249 999 981,34</t>
  </si>
  <si>
    <t>ТООStartIndustries</t>
  </si>
  <si>
    <t>1 318 656 278,48</t>
  </si>
  <si>
    <t>ТОО"KAZMETALTRADE"</t>
  </si>
  <si>
    <t>110 000 000,00</t>
  </si>
  <si>
    <t>330 000 000,00</t>
  </si>
  <si>
    <t>367 000 000,00</t>
  </si>
  <si>
    <t>73 000 000,00</t>
  </si>
  <si>
    <t>Оборотно-сальдоваяведомостьпосчету1130за9месяцев2023г.</t>
  </si>
  <si>
    <t>Ценныебумаги</t>
  </si>
  <si>
    <t>Государственныеценныебумаги(Репо)</t>
  </si>
  <si>
    <t>15 906 277 492,47</t>
  </si>
  <si>
    <t>15 494 915 645,60</t>
  </si>
  <si>
    <t>ПростыеакцииАОНККМГ"KZ1C00001122</t>
  </si>
  <si>
    <t>65 602 345,46</t>
  </si>
  <si>
    <t>1 169 209 237,50</t>
  </si>
  <si>
    <t>Оборотно-сальдоваяведомостьпосчету1151за9месяцев2023г.</t>
  </si>
  <si>
    <t>АО"Казахстанскаяфондоваябиржа"</t>
  </si>
  <si>
    <t>501 369,86</t>
  </si>
  <si>
    <t>1 091 666,96</t>
  </si>
  <si>
    <t>8 068 493,14</t>
  </si>
  <si>
    <t>31 956 912,09</t>
  </si>
  <si>
    <t>887 333,33</t>
  </si>
  <si>
    <t>Оборотно-сальдоваяведомостьпосчету1153за9месяцев2023г.</t>
  </si>
  <si>
    <t>АО"НародныйБанкКазахстана"</t>
  </si>
  <si>
    <t>3 245 821,33</t>
  </si>
  <si>
    <t>АОБанкЦентрКредит</t>
  </si>
  <si>
    <t>11 260 941,67</t>
  </si>
  <si>
    <t>9 068 360,52</t>
  </si>
  <si>
    <t>Оборотно-сальдоваяведомостьпосчету1210за9месяцев2023г.</t>
  </si>
  <si>
    <t>KAZSTROYINVESTKZ</t>
  </si>
  <si>
    <t>14 897 209,90</t>
  </si>
  <si>
    <t>T&amp;TSecurityInc</t>
  </si>
  <si>
    <t>680 209,94</t>
  </si>
  <si>
    <t>ИМПЭКKZ</t>
  </si>
  <si>
    <t>4 009 309,92</t>
  </si>
  <si>
    <t>ИП"ЗЕЛЕНГРАД"</t>
  </si>
  <si>
    <t>5 257 604,75</t>
  </si>
  <si>
    <t>ИП"МИХНЮК"</t>
  </si>
  <si>
    <t>972 151,31</t>
  </si>
  <si>
    <t>ИПJONIK</t>
  </si>
  <si>
    <t>212 763,59</t>
  </si>
  <si>
    <t>ИПTANAZELECTRO</t>
  </si>
  <si>
    <t>1 791 659,52</t>
  </si>
  <si>
    <t>КОПИТЕКЦЕНТР</t>
  </si>
  <si>
    <t>217 765,05</t>
  </si>
  <si>
    <t>ТОО"ADALSISTEM"</t>
  </si>
  <si>
    <t>159 120,36</t>
  </si>
  <si>
    <t>ТОО"ADELIGROUP"</t>
  </si>
  <si>
    <t>1 389 926,67</t>
  </si>
  <si>
    <t>ТОО"ALTAIMININGGROUP"</t>
  </si>
  <si>
    <t>66 361 977,20</t>
  </si>
  <si>
    <t>ТОО"ARMADABUILDING"</t>
  </si>
  <si>
    <t>4 571 403,55</t>
  </si>
  <si>
    <t>ТОО"ASATA2021"</t>
  </si>
  <si>
    <t>663 054,46</t>
  </si>
  <si>
    <t>ТОО"BASIS-SNAB"</t>
  </si>
  <si>
    <t>885 248,00</t>
  </si>
  <si>
    <t>33 990 344,55</t>
  </si>
  <si>
    <t>ТОО"CleanCityZhezkazgan"</t>
  </si>
  <si>
    <t>6 463 836,13</t>
  </si>
  <si>
    <t>ТОО"COMFORTSTROYLTD"</t>
  </si>
  <si>
    <t>2 894 883,62</t>
  </si>
  <si>
    <t>2 301 796,30</t>
  </si>
  <si>
    <t>593 087,32</t>
  </si>
  <si>
    <t>13 651 420,71</t>
  </si>
  <si>
    <t>ТОО"Inforce"</t>
  </si>
  <si>
    <t>879 211,97</t>
  </si>
  <si>
    <t>ТОО"IPILYANCE"</t>
  </si>
  <si>
    <t>5 147 589,26</t>
  </si>
  <si>
    <t>ТОО"KAZBUILDINGSTROY"</t>
  </si>
  <si>
    <t>2 927 613,05</t>
  </si>
  <si>
    <t>ТОО"KAZMACHINERYGROUP"</t>
  </si>
  <si>
    <t>6 919 908,57</t>
  </si>
  <si>
    <t>ТОО"KAZСТРОЙPLAST"</t>
  </si>
  <si>
    <t>12 315 169,72</t>
  </si>
  <si>
    <t>12 095 594,87</t>
  </si>
  <si>
    <t>219 574,85</t>
  </si>
  <si>
    <t>ТОО"L-Trading"</t>
  </si>
  <si>
    <t>2 034 883,99</t>
  </si>
  <si>
    <t>ТОО"LEDSERVICE"</t>
  </si>
  <si>
    <t>1 295 468,49</t>
  </si>
  <si>
    <t>ТОО"Nomadtrade2019"</t>
  </si>
  <si>
    <t>632 255,83</t>
  </si>
  <si>
    <t>594 014,55</t>
  </si>
  <si>
    <t>38 241,28</t>
  </si>
  <si>
    <t>ТОО"NurQurilis"</t>
  </si>
  <si>
    <t>3 155 295,66</t>
  </si>
  <si>
    <t>ТОО"OMEGROUP"</t>
  </si>
  <si>
    <t>4 832 090,40</t>
  </si>
  <si>
    <t>ТОО"PetroGroup"</t>
  </si>
  <si>
    <t>295 353,59</t>
  </si>
  <si>
    <t>ТОО"STEELSYSTEMS"</t>
  </si>
  <si>
    <t>1 040 106,67</t>
  </si>
  <si>
    <t>ТОО"TRENDM"</t>
  </si>
  <si>
    <t>295 962,62</t>
  </si>
  <si>
    <t>ТОО"АЕСПРОМСТРОЙ"</t>
  </si>
  <si>
    <t>492 224,06</t>
  </si>
  <si>
    <t>ТОО"АЗИОН"</t>
  </si>
  <si>
    <t>3 711 065,35</t>
  </si>
  <si>
    <t>ТОО"АЗИЯПРОМИНДАСТРИ"</t>
  </si>
  <si>
    <t>27 523 615,25</t>
  </si>
  <si>
    <t>24 644 097,85</t>
  </si>
  <si>
    <t>2 879 517,40</t>
  </si>
  <si>
    <t>ТОО"АЙБАТ"</t>
  </si>
  <si>
    <t>2 002 494,00</t>
  </si>
  <si>
    <t>ТОО"АЛИТЕКСГРУПП"</t>
  </si>
  <si>
    <t>7 602 910,84</t>
  </si>
  <si>
    <t>ТОО"АЛТАЙТРАНССЕРВИС"</t>
  </si>
  <si>
    <t>3 297 427,26</t>
  </si>
  <si>
    <t>ТОО"АСТАНАЛИФТИКОМПАНИЯ"</t>
  </si>
  <si>
    <t>1 413 888,00</t>
  </si>
  <si>
    <t>ТОО"ВЕРНОСТЬКАЧЕСТВУ-А"</t>
  </si>
  <si>
    <t>2 251 465,70</t>
  </si>
  <si>
    <t>ТОО"ВикторияПромдиагностика"</t>
  </si>
  <si>
    <t>1 015 413,05</t>
  </si>
  <si>
    <t>ТОО"ГЕОБАЙТ-ИНФО"</t>
  </si>
  <si>
    <t>35 462 631,39</t>
  </si>
  <si>
    <t>ТОО"ГЕОБУР"</t>
  </si>
  <si>
    <t>1 276 800,00</t>
  </si>
  <si>
    <t>ТОО"ДМ"</t>
  </si>
  <si>
    <t>130 709,10</t>
  </si>
  <si>
    <t>ТОО"ЕРТІС-ӨНДІРІС"</t>
  </si>
  <si>
    <t>5 353 473,74</t>
  </si>
  <si>
    <t>5 039 353,30</t>
  </si>
  <si>
    <t>314 120,44</t>
  </si>
  <si>
    <t>ТОО"Зарад"</t>
  </si>
  <si>
    <t>6 519 252,20</t>
  </si>
  <si>
    <t>ТОО"Казтранссбыт"</t>
  </si>
  <si>
    <t>4 279 880,17</t>
  </si>
  <si>
    <t>ТОО"КАРАГАНДА-КОТЛОМАШ"</t>
  </si>
  <si>
    <t>36 487 043,75</t>
  </si>
  <si>
    <t>33 994 633,57</t>
  </si>
  <si>
    <t>2 492 410,18</t>
  </si>
  <si>
    <t>ТОО"КУРЫЛЫС-ЖОБАСЕРВИС"</t>
  </si>
  <si>
    <t>14 130 831,57</t>
  </si>
  <si>
    <t>14 010 208,72</t>
  </si>
  <si>
    <t>120 622,85</t>
  </si>
  <si>
    <t>ТОО"ЛИСАКОВСКРУДСТРОЙ"</t>
  </si>
  <si>
    <t>1 963 486,49</t>
  </si>
  <si>
    <t>ТОО"ЛИСЭНЕРГОМЕТ"</t>
  </si>
  <si>
    <t>4 455 954,45</t>
  </si>
  <si>
    <t>4 292 977,62</t>
  </si>
  <si>
    <t>162 976,83</t>
  </si>
  <si>
    <t>ТОО"МОНТАЖЭНЕРГОГРУПП"</t>
  </si>
  <si>
    <t>4 797 913,23</t>
  </si>
  <si>
    <t>ТОО"НОВО-ТЕХСТРОЙ"</t>
  </si>
  <si>
    <t>815 742,39</t>
  </si>
  <si>
    <t>ТОО"ППКГРАНУЛА"</t>
  </si>
  <si>
    <t>792 537,65</t>
  </si>
  <si>
    <t>ТОО"ПРОМСНАБ-5"</t>
  </si>
  <si>
    <t>2 589 172,74</t>
  </si>
  <si>
    <t>2 370 230,35</t>
  </si>
  <si>
    <t>218 942,39</t>
  </si>
  <si>
    <t>ТОО"РЕГИОНРУДНЫЙ"</t>
  </si>
  <si>
    <t>7 781 085,01</t>
  </si>
  <si>
    <t>ТОО"РУДНЫЙМОНОЛИТ"</t>
  </si>
  <si>
    <t>89 512,04</t>
  </si>
  <si>
    <t>ТОО"САНТЕХМОНТАЖ-ПВ"</t>
  </si>
  <si>
    <t>2 610 106,65</t>
  </si>
  <si>
    <t>ТОО"СИДЕРМАГПРО"</t>
  </si>
  <si>
    <t>2 486 613,01</t>
  </si>
  <si>
    <t>ТОО"СНАБ.ПЛЮСПВ"</t>
  </si>
  <si>
    <t>723 409,22</t>
  </si>
  <si>
    <t>ТОО"СТАТУС-СТРОЙПВ"</t>
  </si>
  <si>
    <t>78 399,13</t>
  </si>
  <si>
    <t>ТОО"ТАБЫСАН"</t>
  </si>
  <si>
    <t>444 739,16</t>
  </si>
  <si>
    <t>ТОО"ТЕМІРЖОЛСТРОЙПРОЕКТ"</t>
  </si>
  <si>
    <t>3 114 261,54</t>
  </si>
  <si>
    <t>ТОО"ТЕПЛОСЕТЬ-ХОЛДИНГ"</t>
  </si>
  <si>
    <t>1 664 946,04</t>
  </si>
  <si>
    <t>ТОО"ТЕХСПЕЦМАШ"</t>
  </si>
  <si>
    <t>6 279 502,26</t>
  </si>
  <si>
    <t>ТОО"ТОРГОВЫЙДОМЮМЛЗ.KZ"</t>
  </si>
  <si>
    <t>2 600 269,22</t>
  </si>
  <si>
    <t>ТОО"ТУРБОСЕРВИС-PV"</t>
  </si>
  <si>
    <t>6 693 644,67</t>
  </si>
  <si>
    <t>ТОО"ЭВЕРЕСТЭНЕРГО"</t>
  </si>
  <si>
    <t>6 428 832,93</t>
  </si>
  <si>
    <t>ТОО"ЭЛЕКТРОЭНЕРГОМОНТАЖ"</t>
  </si>
  <si>
    <t>2 578 295,02</t>
  </si>
  <si>
    <t>ТОО"ЭЛМАШ"</t>
  </si>
  <si>
    <t>1 163 665,07</t>
  </si>
  <si>
    <t>ТОО"ЯСМИНСТРОЙЭКСПЕРТ"</t>
  </si>
  <si>
    <t>4 755 282,40</t>
  </si>
  <si>
    <t>ТООNewinvest</t>
  </si>
  <si>
    <t>128 128,00</t>
  </si>
  <si>
    <t>ТООАлладин2010</t>
  </si>
  <si>
    <t>6 960 779,27</t>
  </si>
  <si>
    <t>ТООМАЙНИНГМАШИНЕРИ</t>
  </si>
  <si>
    <t>2 350 095,29</t>
  </si>
  <si>
    <t>ТООПСКСОЮЗ</t>
  </si>
  <si>
    <t>1 308 704,10</t>
  </si>
  <si>
    <t>ТООСтройКомплексКараганда</t>
  </si>
  <si>
    <t>1 635 393,14</t>
  </si>
  <si>
    <t>1 578 921,02</t>
  </si>
  <si>
    <t>56 472,12</t>
  </si>
  <si>
    <t>1 100 000,00</t>
  </si>
  <si>
    <t>ТРУДОВЫЕРЕСУРСЫКАЗАХСТАНА</t>
  </si>
  <si>
    <t>1 374 725,33</t>
  </si>
  <si>
    <t>Оборотно-сальдоваяведомостьпосчету1274за9месяцев2023г.</t>
  </si>
  <si>
    <t>Акционерноеобщество"ERGExploration"(И-Ар-Джи-Эксплорейшн)</t>
  </si>
  <si>
    <t>АО"3-ЭНЕРГООРТАЛЫҚ"</t>
  </si>
  <si>
    <t>АО"АЛЮМИНИЙКАЗАХСТАНА"</t>
  </si>
  <si>
    <t>АО"ЕЭК"</t>
  </si>
  <si>
    <t>АО"Жайремскийгорно-обогатительныйкомбинат"</t>
  </si>
  <si>
    <t>АО"Казахстанскийэлектролизныйзавод"</t>
  </si>
  <si>
    <t>АО"КАЧАРЫРУДА"</t>
  </si>
  <si>
    <t>АО"ССГПО"</t>
  </si>
  <si>
    <t>АО"ШУБАРКОЛЬКОМИР"</t>
  </si>
  <si>
    <t>АОТранснациональнаякомпания"Казхром"</t>
  </si>
  <si>
    <t>ГЛАВНАЯРАСПРЕДЕЛИТЕЛЬНАЯЭНЕРГОСТАНЦИЯТОПАР</t>
  </si>
  <si>
    <t>ТОО"ERGService"</t>
  </si>
  <si>
    <t>ТОО"FlowFort"</t>
  </si>
  <si>
    <t>ТОО"GreenParkBuild"</t>
  </si>
  <si>
    <t>ТОО"KAZAKHMYSENERGY"</t>
  </si>
  <si>
    <t>ТОО"MagnumCash&amp;Carry"</t>
  </si>
  <si>
    <t>ТОО"КорпорацияКазахмыс"</t>
  </si>
  <si>
    <t>ТОО"МобайлТелеком-Сервис"</t>
  </si>
  <si>
    <t>ТООТРАНСРЕМВАГОН</t>
  </si>
  <si>
    <t>Выводимые данные:</t>
  </si>
  <si>
    <t>БУ (данные бухгалтерского учета)</t>
  </si>
  <si>
    <t>Кор. Счет</t>
  </si>
  <si>
    <t>5710</t>
  </si>
  <si>
    <t>Начальное сальдо</t>
  </si>
  <si>
    <t>5610</t>
  </si>
  <si>
    <t>6010</t>
  </si>
  <si>
    <t>6150</t>
  </si>
  <si>
    <t>6110</t>
  </si>
  <si>
    <t>6160</t>
  </si>
  <si>
    <t>6280</t>
  </si>
  <si>
    <t>6210</t>
  </si>
  <si>
    <t>7210</t>
  </si>
  <si>
    <t>7310</t>
  </si>
  <si>
    <t>6290</t>
  </si>
  <si>
    <t>7440</t>
  </si>
  <si>
    <t>7710</t>
  </si>
  <si>
    <t>7212</t>
  </si>
  <si>
    <t>Оборот</t>
  </si>
  <si>
    <t>Конечное сальдо</t>
  </si>
  <si>
    <t>7340</t>
  </si>
  <si>
    <t>7410</t>
  </si>
  <si>
    <t>7470</t>
  </si>
  <si>
    <t>7480</t>
  </si>
  <si>
    <t>на 30.09.2023г.</t>
  </si>
  <si>
    <t>7200</t>
  </si>
  <si>
    <t>Головное подразделение</t>
  </si>
  <si>
    <t>Расход по КПН по вкладам</t>
  </si>
  <si>
    <t>Расход по КПН по займу</t>
  </si>
  <si>
    <t>Расходы на оплату труда</t>
  </si>
  <si>
    <t>Расходы на проезд</t>
  </si>
  <si>
    <t>КПН у источника выплаты</t>
  </si>
  <si>
    <t>Прочие доходы/расходы</t>
  </si>
  <si>
    <t>6130</t>
  </si>
  <si>
    <t>6020</t>
  </si>
  <si>
    <t xml:space="preserve">ОТЧЕТ ОБ ИЗМЕНЕНИЯХ В КАПИТАЛЕ  
 по состоянию на 30.09.2023 года </t>
  </si>
  <si>
    <t>На 30 сентября 2023 г.</t>
  </si>
  <si>
    <t>ОТЧЕТ О ДВИЖЕНИИ ДЕНЕЖНЫХ СРЕДСТВ
 по состоянию на 30.09.2023 года</t>
  </si>
  <si>
    <t>на 30.09.2022г.</t>
  </si>
  <si>
    <t>Доходы от финансирования</t>
  </si>
  <si>
    <t>1030, Денежные средства на текущих банковских счетах</t>
  </si>
  <si>
    <t>1050, Денежные средства на сберегательных счетах</t>
  </si>
  <si>
    <t>1080, Прочие денежные средства</t>
  </si>
  <si>
    <t>1000, Денежные средства</t>
  </si>
  <si>
    <t>1090, Оценочный резерв под убытки от обесценения денежных средств</t>
  </si>
  <si>
    <t>1100, Краткосрочные финансовые активы</t>
  </si>
  <si>
    <t>1110, Краткосрочные финансовые активы, оцениваемые по амортизированной стоимости</t>
  </si>
  <si>
    <t>1112, Дисконт по краткосрочным финансовым активам, оцениваемым по амортизированной стоимости</t>
  </si>
  <si>
    <t>1130, Краткосрочные финансовые активы, оцениваемые по справедливой стоимости через прибыль или убыток</t>
  </si>
  <si>
    <t>1150, Краткосрочные вознаграждения к получению</t>
  </si>
  <si>
    <t>1151, Краткосрочные вознаграждения к получению по предоставленным займам контрагентам</t>
  </si>
  <si>
    <t>1153, Краткосрочные вознаграждения к получению по размещенным депозитам</t>
  </si>
  <si>
    <t>1200, Краткосрочная дебиторская задолженность</t>
  </si>
  <si>
    <t>1210, Краткосрочная дебиторская задолженность покупателей и заказчиков</t>
  </si>
  <si>
    <t>1250, Краткосрочная дебиторская задолженность работников</t>
  </si>
  <si>
    <t>1251, Краткосрочная задолженность подотчетных лиц</t>
  </si>
  <si>
    <t>1270, Прочая краткосрочная дебиторская задолженность</t>
  </si>
  <si>
    <t>1274, Прочая краткосрочная дебиторская задолженность</t>
  </si>
  <si>
    <t>1280, Оценочный резерв под убытки от обесценения краткосрочной дебиторской задолженности</t>
  </si>
  <si>
    <t>1300, Запасы</t>
  </si>
  <si>
    <t>1310, Сырье и материалы</t>
  </si>
  <si>
    <t>1330, Товары</t>
  </si>
  <si>
    <t>1400, Текущие налоговые активы</t>
  </si>
  <si>
    <t>1410, Корпоративный подоходный налог</t>
  </si>
  <si>
    <t>1420, Налог на добавленную стоимость</t>
  </si>
  <si>
    <t>1421, Налог на добавленную стоимость  к возмещению</t>
  </si>
  <si>
    <t>1422, Налог на добавленную стоимость (отложенное принятие к зачету)</t>
  </si>
  <si>
    <t>1700, Прочие краткосрочные активы</t>
  </si>
  <si>
    <t>1710, Краткосрочные авансы выданные</t>
  </si>
  <si>
    <t>1720, Расходы будущих периодов</t>
  </si>
  <si>
    <t>2000, Долгосрочные финансовые активы</t>
  </si>
  <si>
    <t>2010, Долгосрочные финансовые активы, оцениваемые по амортизированной стоимости</t>
  </si>
  <si>
    <t>2400, Основные средства</t>
  </si>
  <si>
    <t>2410, Основные средства</t>
  </si>
  <si>
    <t>2420, Амортизация основных средств</t>
  </si>
  <si>
    <t>2700, Нематериальные активы</t>
  </si>
  <si>
    <t>2730, Прочие нематериальные активы</t>
  </si>
  <si>
    <t>2740, Амортизация прочих нематериальных активов</t>
  </si>
  <si>
    <t>3000, Краткосрочные финансовые обязательства</t>
  </si>
  <si>
    <t>3010, Краткосрочные финансовые обязательства, оцениваемые по амортизированной стоимости</t>
  </si>
  <si>
    <t>3040, Краткосрочная кредиторская задолженность по дивидендам и доходам участников</t>
  </si>
  <si>
    <t>3050, Краткосрочные вознаграждения к выплате</t>
  </si>
  <si>
    <t>3080, Прочие краткосрочные финансовые обязательства</t>
  </si>
  <si>
    <t>3100, Обязательства по налогам</t>
  </si>
  <si>
    <t>3110, Корпоративный подоходный налог подлежащий уплате</t>
  </si>
  <si>
    <t>3120, Индивидуальный подоходный налог</t>
  </si>
  <si>
    <t>3130, Налог на добавленную стоимость</t>
  </si>
  <si>
    <t>3150, Социальный налог</t>
  </si>
  <si>
    <t>3200, Обязательства по другим обязательным и добровольным платежам</t>
  </si>
  <si>
    <t>3210, Обязательства по социальному страхованию</t>
  </si>
  <si>
    <t>3211, Обязательства по социальным отчислениям</t>
  </si>
  <si>
    <t>3212, Обязательства по взносам на социальное медицинское страхование</t>
  </si>
  <si>
    <t>3213, Обязательства по отчислениям на социальное медицинское страхование</t>
  </si>
  <si>
    <t>3220, Обязательства по пенсионным отчислениям</t>
  </si>
  <si>
    <t>3300, Краткосрочная кредиторская задолженность</t>
  </si>
  <si>
    <t>3310, Краткосрочная задолженность поставщикам и подрядчикам</t>
  </si>
  <si>
    <t>3350, Краткосрочная задолженность по оплате труда</t>
  </si>
  <si>
    <t>3380, Прочая краткосрочная кредиторская задолженность</t>
  </si>
  <si>
    <t>3386, Задолженность перед подотчетными лицами</t>
  </si>
  <si>
    <t>3387, Прочая краткосрочная кредиторская задолженность</t>
  </si>
  <si>
    <t>3400, Краткосрочные оценочные обязательства</t>
  </si>
  <si>
    <t>3430, Краткосрочные оценочные обязательства по вознаграждениям работникам</t>
  </si>
  <si>
    <t>4000, Долгосрочные финансовые обязательства</t>
  </si>
  <si>
    <t>4010, Долгосрочные финансовые обязательства, оцениваемые по амортизированной стоимости</t>
  </si>
  <si>
    <t>4012, Премия по долгосрочным финансовым обязательствам, оцениваемым по амортизированной стоимости</t>
  </si>
  <si>
    <t>4020, Долгосрочные финансовые обязательства, оцениваемые по справедливой стоимости через прибыль или убыток</t>
  </si>
  <si>
    <t>4022, Долгосрочные финансовые обязательства, оцениваемые по справедливой стоимости через прибыль или убыток</t>
  </si>
  <si>
    <t>4050, Долгосрочные вознаграждения к выплате</t>
  </si>
  <si>
    <t>4300, Отложенные налоговые обязательства</t>
  </si>
  <si>
    <t>4310, Отложенные налоговые обязательства по корпоративному подоходному налогу</t>
  </si>
  <si>
    <t>5000, Уставный капитал</t>
  </si>
  <si>
    <t>5030, Вклады и паи</t>
  </si>
  <si>
    <t>5600, Нераспределенная прибыль непокрытый убыток</t>
  </si>
  <si>
    <t>5610, Нераспределенная прибыль непокрытый убыток отчетного года</t>
  </si>
  <si>
    <t>5620, Нераспределенная прибыль непокрытый убыток предыдущих лет</t>
  </si>
  <si>
    <t>5700, Итоговая прибыль итоговый убыток</t>
  </si>
  <si>
    <t>5710, Итоговая прибыль итоговый убыток</t>
  </si>
  <si>
    <t>6000, Доход от реализации продукции и оказания услуг</t>
  </si>
  <si>
    <t>6010, Доход от реализации продукции и оказания услуг</t>
  </si>
  <si>
    <t>6020, Возврат проданной продукции</t>
  </si>
  <si>
    <t>6100, Доходы от финансирования</t>
  </si>
  <si>
    <t>6110, Доходы по вознаграждениям</t>
  </si>
  <si>
    <t>6130, Доходы от финансовой аренды</t>
  </si>
  <si>
    <t>6150, Доходы от изменения справедливой стоимости финансовых инструментов</t>
  </si>
  <si>
    <t>6160, Прочие доходы от финансирования</t>
  </si>
  <si>
    <t>6200, Прочие доходы</t>
  </si>
  <si>
    <t>6210, Доходы от выбытия активов</t>
  </si>
  <si>
    <t>6280, Доходы от восстановления убытка от обесценения по финансовым активам</t>
  </si>
  <si>
    <t>6290, Прочие доходы</t>
  </si>
  <si>
    <t>7200, Административные расходы</t>
  </si>
  <si>
    <t>7210, Административные расходы</t>
  </si>
  <si>
    <t>7212, Административные расходы невычет</t>
  </si>
  <si>
    <t>7300, Расходы на финансирование</t>
  </si>
  <si>
    <t>7310, Расходы по вознаграждениям</t>
  </si>
  <si>
    <t>7340, Прочие расходы на финансирование</t>
  </si>
  <si>
    <t>7400, Прочие расходы</t>
  </si>
  <si>
    <t>7410, Расходы по выбытию активов</t>
  </si>
  <si>
    <t>7440, Расходы по обесценению дебиторской задолженности</t>
  </si>
  <si>
    <t>7470, Расходы от обесценения финансовых инструментов</t>
  </si>
  <si>
    <t>7480, Прочие расходы</t>
  </si>
  <si>
    <t>7700, Расходы по корпоративному подоходному налогу</t>
  </si>
  <si>
    <t>7710, Расходы по корпоративному подоходному налогу</t>
  </si>
  <si>
    <t>411 361 846,87</t>
  </si>
  <si>
    <t>2 889 698,84</t>
  </si>
  <si>
    <t>Оборотно-сальдоваяведомостьпосчету 1050 за 9 месяцев 2023г.</t>
  </si>
  <si>
    <t>Оборотно-сальдоваяведомостьпосчету 1080 за 9 месяцев 2023г.</t>
  </si>
  <si>
    <t>208 356,16</t>
  </si>
  <si>
    <t>97 284 430,14</t>
  </si>
  <si>
    <t>2 745 205,47</t>
  </si>
  <si>
    <t>5 174 999,99</t>
  </si>
  <si>
    <t>5 424 657,51</t>
  </si>
  <si>
    <t>267 666,67</t>
  </si>
  <si>
    <r>
      <rPr>
        <sz val="9"/>
        <color rgb="FF003F2F"/>
        <rFont val="Arial"/>
        <charset val="134"/>
      </rPr>
      <t>Счет</t>
    </r>
  </si>
  <si>
    <r>
      <rPr>
        <sz val="9"/>
        <color rgb="FF003F2F"/>
        <rFont val="Arial"/>
        <charset val="134"/>
      </rPr>
      <t>Дебет</t>
    </r>
  </si>
  <si>
    <r>
      <rPr>
        <sz val="9"/>
        <color rgb="FF003F2F"/>
        <rFont val="Arial"/>
        <charset val="134"/>
      </rPr>
      <t>Кредит</t>
    </r>
  </si>
  <si>
    <r>
      <rPr>
        <sz val="9"/>
        <color rgb="FF003F2F"/>
        <rFont val="Arial"/>
        <charset val="134"/>
      </rPr>
      <t>Валюта</t>
    </r>
  </si>
  <si>
    <r>
      <rPr>
        <sz val="9"/>
        <color rgb="FF003F2F"/>
        <rFont val="Arial"/>
        <charset val="134"/>
      </rPr>
      <t>Контрагенты</t>
    </r>
  </si>
  <si>
    <r>
      <rPr>
        <sz val="9"/>
        <color rgb="FF003F2F"/>
        <rFont val="Arial"/>
        <charset val="134"/>
      </rPr>
      <t>2 672 262 382,22</t>
    </r>
  </si>
  <si>
    <r>
      <rPr>
        <sz val="9"/>
        <color rgb="FF003F2F"/>
        <rFont val="Arial"/>
        <charset val="134"/>
      </rPr>
      <t>38 535 464 646,44</t>
    </r>
  </si>
  <si>
    <r>
      <rPr>
        <sz val="9"/>
        <color rgb="FF003F2F"/>
        <rFont val="Arial"/>
        <charset val="134"/>
      </rPr>
      <t>38 225 088 845,27</t>
    </r>
  </si>
  <si>
    <r>
      <rPr>
        <sz val="9"/>
        <color rgb="FF003F2F"/>
        <rFont val="Arial"/>
        <charset val="134"/>
      </rPr>
      <t>2 982 638 183,39</t>
    </r>
  </si>
  <si>
    <r>
      <rPr>
        <sz val="9"/>
        <color theme="1"/>
        <rFont val="Arial"/>
        <charset val="134"/>
      </rPr>
      <t>KZT</t>
    </r>
  </si>
  <si>
    <r>
      <rPr>
        <sz val="9"/>
        <color theme="1"/>
        <rFont val="Arial"/>
        <charset val="134"/>
      </rPr>
      <t>2 672 262 382,22</t>
    </r>
  </si>
  <si>
    <r>
      <rPr>
        <sz val="9"/>
        <color theme="1"/>
        <rFont val="Arial"/>
        <charset val="134"/>
      </rPr>
      <t>38 535 464 646,44</t>
    </r>
  </si>
  <si>
    <r>
      <rPr>
        <sz val="9"/>
        <color theme="1"/>
        <rFont val="Arial"/>
        <charset val="134"/>
      </rPr>
      <t>38 225 088 845,27</t>
    </r>
  </si>
  <si>
    <r>
      <rPr>
        <sz val="9"/>
        <color theme="1"/>
        <rFont val="Arial"/>
        <charset val="134"/>
      </rPr>
      <t>2 982 638 183,39</t>
    </r>
  </si>
  <si>
    <r>
      <rPr>
        <sz val="9"/>
        <color theme="1"/>
        <rFont val="Arial"/>
        <charset val="134"/>
      </rPr>
      <t>27 391 847,23</t>
    </r>
  </si>
  <si>
    <r>
      <rPr>
        <sz val="9"/>
        <color theme="1"/>
        <rFont val="Arial"/>
        <charset val="134"/>
      </rPr>
      <t>135 174 553,93</t>
    </r>
  </si>
  <si>
    <r>
      <rPr>
        <sz val="9"/>
        <color theme="1"/>
        <rFont val="Arial"/>
        <charset val="134"/>
      </rPr>
      <t>45 176 780,30</t>
    </r>
  </si>
  <si>
    <r>
      <rPr>
        <sz val="9"/>
        <color theme="1"/>
        <rFont val="Arial"/>
        <charset val="134"/>
      </rPr>
      <t>180 351 334,23</t>
    </r>
  </si>
  <si>
    <r>
      <rPr>
        <sz val="9"/>
        <color theme="1"/>
        <rFont val="Arial"/>
        <charset val="134"/>
      </rPr>
      <t>23 375 907,90</t>
    </r>
  </si>
  <si>
    <r>
      <rPr>
        <sz val="9"/>
        <color theme="1"/>
        <rFont val="Arial"/>
        <charset val="134"/>
      </rPr>
      <t>2 597 323,10</t>
    </r>
  </si>
  <si>
    <r>
      <rPr>
        <sz val="9"/>
        <color theme="1"/>
        <rFont val="Arial"/>
        <charset val="134"/>
      </rPr>
      <t>25 973 231,00</t>
    </r>
  </si>
  <si>
    <r>
      <rPr>
        <sz val="9"/>
        <color theme="1"/>
        <rFont val="Arial"/>
        <charset val="134"/>
      </rPr>
      <t>305 198 162,56</t>
    </r>
  </si>
  <si>
    <r>
      <rPr>
        <sz val="9"/>
        <color theme="1"/>
        <rFont val="Arial"/>
        <charset val="134"/>
      </rPr>
      <t>717 205 327,35</t>
    </r>
  </si>
  <si>
    <r>
      <rPr>
        <sz val="9"/>
        <color theme="1"/>
        <rFont val="Arial"/>
        <charset val="134"/>
      </rPr>
      <t>727 530 625,30</t>
    </r>
  </si>
  <si>
    <r>
      <rPr>
        <sz val="9"/>
        <color theme="1"/>
        <rFont val="Arial"/>
        <charset val="134"/>
      </rPr>
      <t>294 872 864,61</t>
    </r>
  </si>
  <si>
    <r>
      <rPr>
        <sz val="9"/>
        <color theme="1"/>
        <rFont val="Arial"/>
        <charset val="134"/>
      </rPr>
      <t>82 140 482,14</t>
    </r>
  </si>
  <si>
    <r>
      <rPr>
        <sz val="9"/>
        <color theme="1"/>
        <rFont val="Arial"/>
        <charset val="134"/>
      </rPr>
      <t>124 064 490,25</t>
    </r>
  </si>
  <si>
    <r>
      <rPr>
        <sz val="9"/>
        <color theme="1"/>
        <rFont val="Arial"/>
        <charset val="134"/>
      </rPr>
      <t>205 293 497,36</t>
    </r>
  </si>
  <si>
    <r>
      <rPr>
        <sz val="9"/>
        <color theme="1"/>
        <rFont val="Arial"/>
        <charset val="134"/>
      </rPr>
      <t>911 475,03</t>
    </r>
  </si>
  <si>
    <r>
      <rPr>
        <sz val="9"/>
        <color theme="1"/>
        <rFont val="Arial"/>
        <charset val="134"/>
      </rPr>
      <t>70 005 743,36</t>
    </r>
  </si>
  <si>
    <r>
      <rPr>
        <sz val="9"/>
        <color rgb="FFFF0000"/>
        <rFont val="Arial"/>
        <charset val="134"/>
      </rPr>
      <t>-70 005 743,36</t>
    </r>
  </si>
  <si>
    <r>
      <rPr>
        <sz val="9"/>
        <color theme="1"/>
        <rFont val="Arial"/>
        <charset val="134"/>
      </rPr>
      <t>41 003 162,35</t>
    </r>
  </si>
  <si>
    <r>
      <rPr>
        <sz val="9"/>
        <color theme="1"/>
        <rFont val="Arial"/>
        <charset val="134"/>
      </rPr>
      <t>34 267 117 334,92</t>
    </r>
  </si>
  <si>
    <r>
      <rPr>
        <sz val="9"/>
        <color theme="1"/>
        <rFont val="Arial"/>
        <charset val="134"/>
      </rPr>
      <t>34 308 120 497,27</t>
    </r>
  </si>
  <si>
    <r>
      <rPr>
        <sz val="9"/>
        <color theme="1"/>
        <rFont val="Arial"/>
        <charset val="134"/>
      </rPr>
      <t>36 840 000,00</t>
    </r>
  </si>
  <si>
    <r>
      <rPr>
        <sz val="9"/>
        <color theme="1"/>
        <rFont val="Arial"/>
        <charset val="134"/>
      </rPr>
      <t>31 005 420,29</t>
    </r>
  </si>
  <si>
    <r>
      <rPr>
        <sz val="9"/>
        <color theme="1"/>
        <rFont val="Arial"/>
        <charset val="134"/>
      </rPr>
      <t>67 845 420,29</t>
    </r>
  </si>
  <si>
    <r>
      <rPr>
        <sz val="9"/>
        <color theme="1"/>
        <rFont val="Arial"/>
        <charset val="134"/>
      </rPr>
      <t>150 570 953,12</t>
    </r>
  </si>
  <si>
    <r>
      <rPr>
        <sz val="9"/>
        <color rgb="FFFF0000"/>
        <rFont val="Arial"/>
        <charset val="134"/>
      </rPr>
      <t>-3 326 079,68</t>
    </r>
  </si>
  <si>
    <r>
      <rPr>
        <sz val="9"/>
        <color theme="1"/>
        <rFont val="Arial"/>
        <charset val="134"/>
      </rPr>
      <t>147 244 873,44</t>
    </r>
  </si>
  <si>
    <r>
      <rPr>
        <sz val="9"/>
        <color theme="1"/>
        <rFont val="Arial"/>
        <charset val="134"/>
      </rPr>
      <t>834 580 725,94</t>
    </r>
  </si>
  <si>
    <r>
      <rPr>
        <sz val="9"/>
        <color theme="1"/>
        <rFont val="Arial"/>
        <charset val="134"/>
      </rPr>
      <t>85 468 592,50</t>
    </r>
  </si>
  <si>
    <r>
      <rPr>
        <sz val="9"/>
        <color theme="1"/>
        <rFont val="Arial"/>
        <charset val="134"/>
      </rPr>
      <t>870 316 361,75</t>
    </r>
  </si>
  <si>
    <r>
      <rPr>
        <sz val="9"/>
        <color theme="1"/>
        <rFont val="Arial"/>
        <charset val="134"/>
      </rPr>
      <t>49 732 956,69</t>
    </r>
  </si>
  <si>
    <r>
      <rPr>
        <sz val="9"/>
        <color theme="1"/>
        <rFont val="Arial"/>
        <charset val="134"/>
      </rPr>
      <t>605 706 137,12</t>
    </r>
  </si>
  <si>
    <r>
      <rPr>
        <sz val="9"/>
        <color theme="1"/>
        <rFont val="Arial"/>
        <charset val="134"/>
      </rPr>
      <t>19 846 720,00</t>
    </r>
  </si>
  <si>
    <r>
      <rPr>
        <sz val="9"/>
        <color theme="1"/>
        <rFont val="Arial"/>
        <charset val="134"/>
      </rPr>
      <t>37 787 153,60</t>
    </r>
  </si>
  <si>
    <r>
      <rPr>
        <sz val="9"/>
        <color theme="1"/>
        <rFont val="Arial"/>
        <charset val="134"/>
      </rPr>
      <t>1 009 042 497,20</t>
    </r>
  </si>
  <si>
    <r>
      <rPr>
        <sz val="9"/>
        <color theme="1"/>
        <rFont val="Arial"/>
        <charset val="134"/>
      </rPr>
      <t>104 540 127,80</t>
    </r>
  </si>
  <si>
    <r>
      <rPr>
        <sz val="9"/>
        <color theme="1"/>
        <rFont val="Arial"/>
        <charset val="134"/>
      </rPr>
      <t>942 289 523,00</t>
    </r>
  </si>
  <si>
    <r>
      <rPr>
        <sz val="9"/>
        <color theme="1"/>
        <rFont val="Arial"/>
        <charset val="134"/>
      </rPr>
      <t>159 020 801,42</t>
    </r>
  </si>
  <si>
    <r>
      <rPr>
        <sz val="9"/>
        <color theme="1"/>
        <rFont val="Arial"/>
        <charset val="134"/>
      </rPr>
      <t>136 389 052,99</t>
    </r>
  </si>
  <si>
    <r>
      <rPr>
        <sz val="9"/>
        <color theme="1"/>
        <rFont val="Arial"/>
        <charset val="134"/>
      </rPr>
      <t>165 864 544,97</t>
    </r>
  </si>
  <si>
    <r>
      <rPr>
        <sz val="9"/>
        <color theme="1"/>
        <rFont val="Arial"/>
        <charset val="134"/>
      </rPr>
      <t>129 545 309,44</t>
    </r>
  </si>
  <si>
    <r>
      <rPr>
        <sz val="9"/>
        <color theme="1"/>
        <rFont val="Arial"/>
        <charset val="134"/>
      </rPr>
      <t>173 331 475,95</t>
    </r>
  </si>
  <si>
    <r>
      <rPr>
        <sz val="9"/>
        <color theme="1"/>
        <rFont val="Arial"/>
        <charset val="134"/>
      </rPr>
      <t>931 480 296,22</t>
    </r>
  </si>
  <si>
    <r>
      <rPr>
        <sz val="9"/>
        <color theme="1"/>
        <rFont val="Arial"/>
        <charset val="134"/>
      </rPr>
      <t>1 004 811 772,17</t>
    </r>
  </si>
  <si>
    <r>
      <rPr>
        <sz val="9"/>
        <color theme="1"/>
        <rFont val="Arial"/>
        <charset val="134"/>
      </rPr>
      <t>100 000 000,00</t>
    </r>
  </si>
  <si>
    <r>
      <rPr>
        <sz val="9"/>
        <color theme="1"/>
        <rFont val="Arial"/>
        <charset val="134"/>
      </rPr>
      <t>4 664 471,84</t>
    </r>
  </si>
  <si>
    <r>
      <rPr>
        <sz val="9"/>
        <color theme="1"/>
        <rFont val="Arial"/>
        <charset val="134"/>
      </rPr>
      <t>90 661 482,84</t>
    </r>
  </si>
  <si>
    <r>
      <rPr>
        <sz val="9"/>
        <color theme="1"/>
        <rFont val="Arial"/>
        <charset val="134"/>
      </rPr>
      <t>95 325 954,68</t>
    </r>
  </si>
  <si>
    <r>
      <rPr>
        <sz val="9"/>
        <color theme="1"/>
        <rFont val="Arial"/>
        <charset val="134"/>
      </rPr>
      <t>11 164 160,00</t>
    </r>
  </si>
  <si>
    <r>
      <rPr>
        <sz val="9"/>
        <color theme="1"/>
        <rFont val="Arial"/>
        <charset val="134"/>
      </rPr>
      <t>616 132 349,00</t>
    </r>
  </si>
  <si>
    <r>
      <rPr>
        <sz val="9"/>
        <color theme="1"/>
        <rFont val="Arial"/>
        <charset val="134"/>
      </rPr>
      <t>12 862 650,99</t>
    </r>
  </si>
  <si>
    <r>
      <rPr>
        <sz val="9"/>
        <color theme="1"/>
        <rFont val="Arial"/>
        <charset val="134"/>
      </rPr>
      <t>5 192 302,67</t>
    </r>
  </si>
  <si>
    <r>
      <rPr>
        <sz val="9"/>
        <color theme="1"/>
        <rFont val="Arial"/>
        <charset val="134"/>
      </rPr>
      <t>18 054 953,66</t>
    </r>
  </si>
  <si>
    <r>
      <rPr>
        <sz val="9"/>
        <color theme="1"/>
        <rFont val="Arial"/>
        <charset val="134"/>
      </rPr>
      <t>3 263 334,71</t>
    </r>
  </si>
  <si>
    <r>
      <rPr>
        <sz val="9"/>
        <color theme="1"/>
        <rFont val="Arial"/>
        <charset val="134"/>
      </rPr>
      <t>102 511 463,50</t>
    </r>
  </si>
  <si>
    <r>
      <rPr>
        <sz val="9"/>
        <color theme="1"/>
        <rFont val="Arial"/>
        <charset val="134"/>
      </rPr>
      <t>9 859 778,44</t>
    </r>
  </si>
  <si>
    <r>
      <rPr>
        <sz val="9"/>
        <color theme="1"/>
        <rFont val="Arial"/>
        <charset val="134"/>
      </rPr>
      <t>92 651 685,06</t>
    </r>
  </si>
  <si>
    <r>
      <rPr>
        <sz val="9"/>
        <color theme="1"/>
        <rFont val="Arial"/>
        <charset val="134"/>
      </rPr>
      <t>73 999 721,00</t>
    </r>
  </si>
  <si>
    <r>
      <rPr>
        <sz val="9"/>
        <color theme="1"/>
        <rFont val="Arial"/>
        <charset val="134"/>
      </rPr>
      <t>3 970 173,27</t>
    </r>
  </si>
  <si>
    <r>
      <rPr>
        <sz val="9"/>
        <color theme="1"/>
        <rFont val="Arial"/>
        <charset val="134"/>
      </rPr>
      <t>60 000 000,00</t>
    </r>
  </si>
  <si>
    <r>
      <rPr>
        <sz val="9"/>
        <color theme="1"/>
        <rFont val="Arial"/>
        <charset val="134"/>
      </rPr>
      <t>39 660 875,91</t>
    </r>
  </si>
  <si>
    <r>
      <rPr>
        <sz val="9"/>
        <color theme="1"/>
        <rFont val="Arial"/>
        <charset val="134"/>
      </rPr>
      <t>90 000,00</t>
    </r>
  </si>
  <si>
    <r>
      <rPr>
        <sz val="9"/>
        <color theme="1"/>
        <rFont val="Arial"/>
        <charset val="134"/>
      </rPr>
      <t>39 570 875,91</t>
    </r>
  </si>
  <si>
    <r>
      <rPr>
        <sz val="9"/>
        <color theme="1"/>
        <rFont val="Arial"/>
        <charset val="134"/>
      </rPr>
      <t>101 285 351,91</t>
    </r>
  </si>
  <si>
    <r>
      <rPr>
        <sz val="9"/>
        <color theme="1"/>
        <rFont val="Arial"/>
        <charset val="134"/>
      </rPr>
      <t>38 734 080,00</t>
    </r>
  </si>
  <si>
    <r>
      <rPr>
        <sz val="9"/>
        <color theme="1"/>
        <rFont val="Arial"/>
        <charset val="134"/>
      </rPr>
      <t>1 270 080,00</t>
    </r>
  </si>
  <si>
    <r>
      <rPr>
        <sz val="9"/>
        <color theme="1"/>
        <rFont val="Arial"/>
        <charset val="134"/>
      </rPr>
      <t>3 137 650,56</t>
    </r>
  </si>
  <si>
    <r>
      <rPr>
        <sz val="9"/>
        <color theme="1"/>
        <rFont val="Arial"/>
        <charset val="134"/>
      </rPr>
      <t>61 027 761,76</t>
    </r>
  </si>
  <si>
    <r>
      <rPr>
        <sz val="9"/>
        <color rgb="FF003F2F"/>
        <rFont val="Arial"/>
        <charset val="134"/>
      </rPr>
      <t>Итого</t>
    </r>
  </si>
  <si>
    <t>Анализ счета 5710  за 9 месяцев 2023 г.</t>
  </si>
  <si>
    <t>Товарищество с ограниченной ответственностью "FinQ</t>
  </si>
  <si>
    <t>Оборотно-сальдовая ведомость по счету 1030  за 9 месяцев 2023 г.</t>
  </si>
  <si>
    <t>Денежные средства</t>
  </si>
  <si>
    <t>Статьи движения денежных средств</t>
  </si>
  <si>
    <t>1030</t>
  </si>
  <si>
    <t>KZ638562203126376552 в АО "Банк Центр Кредит"</t>
  </si>
  <si>
    <t>Авансы выданные под поставку активов и услуг</t>
  </si>
  <si>
    <t>Аренда нежилого помещения</t>
  </si>
  <si>
    <t>Возвраты платежей</t>
  </si>
  <si>
    <t>Выдача в подотчет</t>
  </si>
  <si>
    <t>Выплата заработной платы</t>
  </si>
  <si>
    <t>Комиссионные вознаграждения</t>
  </si>
  <si>
    <t>Перевод собственных средств</t>
  </si>
  <si>
    <t>Пополнение вклада - пополнение</t>
  </si>
  <si>
    <t>Прочие выплаты по операционной деятельности</t>
  </si>
  <si>
    <t>Прочие поступления от операционной деятельности</t>
  </si>
  <si>
    <t>Расчеты с бюджетом по корпоративному подоходному налогу</t>
  </si>
  <si>
    <t>Расчеты с бюджетом по налогам</t>
  </si>
  <si>
    <t>KZ648562203114652241 в АО "Банк Центр Кредит"</t>
  </si>
  <si>
    <t>Выплата вознаграждения по займам</t>
  </si>
  <si>
    <t>Погашение ОД по выданным займам</t>
  </si>
  <si>
    <t>Получение вознаграждения по выданным займам</t>
  </si>
  <si>
    <t>Поступления от дебитора (факторинг)</t>
  </si>
  <si>
    <t>Реализация работ и услуг</t>
  </si>
  <si>
    <t>Факторинговые операции</t>
  </si>
  <si>
    <t>KZ91601A861006114791 в АО "Народный Банк Текущий</t>
  </si>
  <si>
    <t>Процент по кредитам</t>
  </si>
  <si>
    <t>Прочие поступления от финансовой деятельности</t>
  </si>
  <si>
    <t>Анализ счета 1000  за 9 месяцев 2023 г.</t>
  </si>
  <si>
    <t>1000</t>
  </si>
  <si>
    <t>1050</t>
  </si>
  <si>
    <t>1080</t>
  </si>
  <si>
    <t>1110</t>
  </si>
  <si>
    <t>1130</t>
  </si>
  <si>
    <t>1151</t>
  </si>
  <si>
    <t>1153</t>
  </si>
  <si>
    <t>1210</t>
  </si>
  <si>
    <t>1251</t>
  </si>
  <si>
    <t>1274</t>
  </si>
  <si>
    <t>1710</t>
  </si>
  <si>
    <t>2010</t>
  </si>
  <si>
    <t>3010</t>
  </si>
  <si>
    <t>3040</t>
  </si>
  <si>
    <t>3050</t>
  </si>
  <si>
    <t>3080</t>
  </si>
  <si>
    <t>3110</t>
  </si>
  <si>
    <t>3120</t>
  </si>
  <si>
    <t>3130</t>
  </si>
  <si>
    <t>3150</t>
  </si>
  <si>
    <t>3211</t>
  </si>
  <si>
    <t>3212</t>
  </si>
  <si>
    <t>3213</t>
  </si>
  <si>
    <t>3220</t>
  </si>
  <si>
    <t>3310</t>
  </si>
  <si>
    <t>3350</t>
  </si>
  <si>
    <t>3386</t>
  </si>
  <si>
    <t>3387</t>
  </si>
  <si>
    <t>4010</t>
  </si>
  <si>
    <t>4050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</si>
</sst>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\ ##0.00_-;\-* #\ ##0.00_-;_-* &quot;-&quot;??_-;_-@_-"/>
    <numFmt numFmtId="165" formatCode="_ * #\ ##0.00_)\ _₽_ ;_ * \(#\ ##0.00\)\ _₽_ ;_ * &quot;-&quot;??_)\ _₽_ ;_ @_ "/>
    <numFmt numFmtId="166" formatCode="#\ ##0.00"/>
    <numFmt numFmtId="167" formatCode="#\ ##0"/>
  </numFmts>
  <fonts count="57">
    <font>
      <sz val="11"/>
      <color theme="1"/>
      <name val="Calibri"/>
      <charset val="134"/>
      <scheme val="minor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"/>
      <family val="2"/>
      <charset val="204"/>
    </font>
    <font>
      <sz val="10"/>
      <name val="MS Sans Serif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indexed="2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color rgb="FFFF0000"/>
      <name val="Times New Roman"/>
      <family val="1"/>
      <charset val="204"/>
    </font>
    <font>
      <sz val="8"/>
      <name val="Arial"/>
      <family val="2"/>
    </font>
    <font>
      <sz val="9"/>
      <name val="Arial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</font>
    <font>
      <sz val="9"/>
      <color indexed="21"/>
      <name val="Arial"/>
    </font>
    <font>
      <b/>
      <sz val="8"/>
      <color theme="1"/>
      <name val="Arial"/>
      <charset val="134"/>
    </font>
    <font>
      <sz val="8"/>
      <color theme="1"/>
      <name val="Calibri"/>
      <charset val="134"/>
      <scheme val="minor"/>
    </font>
    <font>
      <sz val="8"/>
      <color theme="1"/>
      <name val="Arial"/>
      <charset val="134"/>
    </font>
    <font>
      <sz val="8"/>
      <color rgb="FF003F2F"/>
      <name val="Arial"/>
      <charset val="134"/>
    </font>
    <font>
      <b/>
      <sz val="10"/>
      <color theme="1"/>
      <name val="Arial"/>
      <charset val="134"/>
    </font>
    <font>
      <b/>
      <sz val="12"/>
      <color theme="1"/>
      <name val="Arial"/>
      <charset val="134"/>
    </font>
    <font>
      <sz val="9"/>
      <color rgb="FF003F2F"/>
      <name val="Arial"/>
      <charset val="134"/>
    </font>
    <font>
      <sz val="9"/>
      <color theme="1"/>
      <name val="Arial"/>
      <charset val="134"/>
    </font>
    <font>
      <sz val="9"/>
      <color rgb="FFFF0000"/>
      <name val="Arial"/>
      <charset val="134"/>
    </font>
    <font>
      <sz val="9"/>
      <color indexed="10"/>
      <name val="Arial"/>
      <family val="2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8"/>
      <name val="Arial"/>
      <family val="2"/>
      <charset val="204"/>
    </font>
    <font>
      <b/>
      <sz val="12"/>
      <name val="Arial"/>
    </font>
    <font>
      <sz val="8"/>
      <name val="Arial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9"/>
      <color indexed="21"/>
      <name val="Arial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6E5CB"/>
        <bgColor indexed="64"/>
      </patternFill>
    </fill>
    <fill>
      <patternFill patternType="solid">
        <fgColor rgb="FFE4F0DD"/>
        <bgColor indexed="64"/>
      </patternFill>
    </fill>
    <fill>
      <patternFill patternType="solid">
        <fgColor rgb="FFF0F6EF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9"/>
      </left>
      <right/>
      <top/>
      <bottom style="thin">
        <color indexed="29"/>
      </bottom>
      <diagonal/>
    </border>
    <border>
      <left/>
      <right style="thin">
        <color indexed="29"/>
      </right>
      <top/>
      <bottom style="thin">
        <color indexed="29"/>
      </bottom>
      <diagonal/>
    </border>
    <border>
      <left style="thin">
        <color indexed="29"/>
      </left>
      <right style="thin">
        <color indexed="29"/>
      </right>
      <top/>
      <bottom style="thin">
        <color indexed="29"/>
      </bottom>
      <diagonal/>
    </border>
    <border>
      <left style="medium">
        <color rgb="FFACC8BD"/>
      </left>
      <right style="medium">
        <color rgb="FFACC8BD"/>
      </right>
      <top style="medium">
        <color rgb="FFACC8BD"/>
      </top>
      <bottom style="medium">
        <color rgb="FFACC8BD"/>
      </bottom>
      <diagonal/>
    </border>
    <border>
      <left style="thin">
        <color indexed="29"/>
      </left>
      <right/>
      <top style="thin">
        <color indexed="29"/>
      </top>
      <bottom style="thin">
        <color indexed="29"/>
      </bottom>
      <diagonal/>
    </border>
    <border>
      <left/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29"/>
      </left>
      <right/>
      <top style="thin">
        <color indexed="29"/>
      </top>
      <bottom/>
      <diagonal/>
    </border>
    <border>
      <left/>
      <right style="thin">
        <color indexed="29"/>
      </right>
      <top style="thin">
        <color indexed="29"/>
      </top>
      <bottom/>
      <diagonal/>
    </border>
    <border>
      <left style="thin">
        <color indexed="29"/>
      </left>
      <right style="thin">
        <color indexed="29"/>
      </right>
      <top style="thin">
        <color indexed="29"/>
      </top>
      <bottom/>
      <diagonal/>
    </border>
    <border>
      <left style="medium">
        <color rgb="FFA0A0A0"/>
      </left>
      <right style="medium">
        <color rgb="FFA0A0A0"/>
      </right>
      <top style="medium">
        <color rgb="FFA0A0A0"/>
      </top>
      <bottom style="medium">
        <color rgb="FFA0A0A0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/>
      <diagonal/>
    </border>
    <border>
      <left style="thin">
        <color indexed="26"/>
      </left>
      <right style="thin">
        <color indexed="26"/>
      </right>
      <top/>
      <bottom style="thin">
        <color indexed="26"/>
      </bottom>
      <diagonal/>
    </border>
    <border>
      <left style="thin">
        <color indexed="26"/>
      </left>
      <right/>
      <top/>
      <bottom style="thin">
        <color indexed="26"/>
      </bottom>
      <diagonal/>
    </border>
    <border>
      <left style="thin">
        <color indexed="26"/>
      </left>
      <right/>
      <top style="thin">
        <color indexed="26"/>
      </top>
      <bottom style="thin">
        <color indexed="26"/>
      </bottom>
      <diagonal/>
    </border>
    <border>
      <left/>
      <right style="thin">
        <color indexed="26"/>
      </right>
      <top/>
      <bottom style="thin">
        <color indexed="26"/>
      </bottom>
      <diagonal/>
    </border>
    <border>
      <left/>
      <right style="thin">
        <color indexed="26"/>
      </right>
      <top style="thin">
        <color indexed="26"/>
      </top>
      <bottom style="thin">
        <color indexed="26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</borders>
  <cellStyleXfs count="9">
    <xf numFmtId="0" fontId="0" fillId="0" borderId="0"/>
    <xf numFmtId="164" fontId="27" fillId="0" borderId="0" applyFont="0" applyFill="0" applyBorder="0" applyAlignment="0" applyProtection="0"/>
    <xf numFmtId="0" fontId="27" fillId="0" borderId="0"/>
    <xf numFmtId="0" fontId="27" fillId="0" borderId="0"/>
    <xf numFmtId="165" fontId="27" fillId="0" borderId="0" applyFont="0" applyFill="0" applyBorder="0" applyAlignment="0" applyProtection="0"/>
    <xf numFmtId="0" fontId="25" fillId="0" borderId="0"/>
    <xf numFmtId="0" fontId="24" fillId="0" borderId="0"/>
    <xf numFmtId="0" fontId="26" fillId="0" borderId="0"/>
    <xf numFmtId="0" fontId="32" fillId="0" borderId="0"/>
  </cellStyleXfs>
  <cellXfs count="388">
    <xf numFmtId="0" fontId="0" fillId="0" borderId="0" xfId="0"/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67" fontId="3" fillId="0" borderId="0" xfId="0" applyNumberFormat="1" applyFont="1" applyFill="1" applyAlignment="1">
      <alignment horizontal="center" vertical="center"/>
    </xf>
    <xf numFmtId="0" fontId="1" fillId="0" borderId="1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/>
    </xf>
    <xf numFmtId="167" fontId="1" fillId="0" borderId="14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/>
    </xf>
    <xf numFmtId="167" fontId="1" fillId="0" borderId="13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0" fillId="0" borderId="0" xfId="0" applyFill="1"/>
    <xf numFmtId="0" fontId="4" fillId="0" borderId="0" xfId="0" applyFont="1" applyFill="1"/>
    <xf numFmtId="0" fontId="5" fillId="0" borderId="0" xfId="0" applyFont="1" applyFill="1" applyAlignment="1">
      <alignment vertical="center"/>
    </xf>
    <xf numFmtId="0" fontId="6" fillId="0" borderId="1" xfId="0" applyFont="1" applyFill="1" applyBorder="1" applyAlignment="1">
      <alignment vertical="center"/>
    </xf>
    <xf numFmtId="166" fontId="0" fillId="0" borderId="0" xfId="0" applyNumberFormat="1" applyFill="1"/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67" fontId="0" fillId="0" borderId="0" xfId="0" applyNumberFormat="1" applyFill="1"/>
    <xf numFmtId="0" fontId="9" fillId="0" borderId="1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9" fontId="0" fillId="0" borderId="0" xfId="0" applyNumberFormat="1" applyFill="1"/>
    <xf numFmtId="0" fontId="0" fillId="0" borderId="0" xfId="0" applyFill="1" applyBorder="1"/>
    <xf numFmtId="0" fontId="5" fillId="0" borderId="0" xfId="0" applyFont="1" applyFill="1" applyBorder="1" applyAlignment="1">
      <alignment vertical="center"/>
    </xf>
    <xf numFmtId="0" fontId="11" fillId="0" borderId="0" xfId="0" applyFont="1" applyFill="1"/>
    <xf numFmtId="0" fontId="2" fillId="0" borderId="13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167" fontId="1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167" fontId="3" fillId="0" borderId="0" xfId="0" applyNumberFormat="1" applyFont="1" applyFill="1" applyAlignment="1">
      <alignment horizontal="right" vertical="center"/>
    </xf>
    <xf numFmtId="0" fontId="2" fillId="0" borderId="14" xfId="0" applyFont="1" applyFill="1" applyBorder="1" applyAlignment="1">
      <alignment vertical="center"/>
    </xf>
    <xf numFmtId="167" fontId="1" fillId="0" borderId="14" xfId="0" applyNumberFormat="1" applyFont="1" applyFill="1" applyBorder="1" applyAlignment="1">
      <alignment horizontal="right" vertical="center"/>
    </xf>
    <xf numFmtId="0" fontId="12" fillId="0" borderId="0" xfId="0" applyFont="1" applyFill="1"/>
    <xf numFmtId="0" fontId="10" fillId="0" borderId="0" xfId="0" applyFont="1" applyFill="1" applyAlignment="1">
      <alignment horizontal="justify" vertical="center"/>
    </xf>
    <xf numFmtId="0" fontId="1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justify" vertical="center" wrapText="1"/>
    </xf>
    <xf numFmtId="0" fontId="2" fillId="0" borderId="22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 wrapText="1"/>
    </xf>
    <xf numFmtId="0" fontId="13" fillId="0" borderId="0" xfId="0" applyFont="1" applyFill="1"/>
    <xf numFmtId="0" fontId="1" fillId="0" borderId="22" xfId="0" applyFont="1" applyFill="1" applyBorder="1" applyAlignment="1">
      <alignment vertical="center" wrapText="1"/>
    </xf>
    <xf numFmtId="0" fontId="15" fillId="0" borderId="0" xfId="0" applyFont="1" applyFill="1"/>
    <xf numFmtId="167" fontId="12" fillId="0" borderId="0" xfId="0" applyNumberFormat="1" applyFont="1" applyFill="1"/>
    <xf numFmtId="167" fontId="3" fillId="0" borderId="0" xfId="0" applyNumberFormat="1" applyFont="1" applyFill="1" applyAlignment="1">
      <alignment horizontal="center"/>
    </xf>
    <xf numFmtId="167" fontId="16" fillId="0" borderId="0" xfId="0" applyNumberFormat="1" applyFont="1" applyFill="1" applyAlignment="1">
      <alignment horizontal="center"/>
    </xf>
    <xf numFmtId="0" fontId="1" fillId="0" borderId="13" xfId="0" applyFont="1" applyFill="1" applyBorder="1" applyAlignment="1">
      <alignment vertical="center"/>
    </xf>
    <xf numFmtId="167" fontId="17" fillId="0" borderId="13" xfId="0" applyNumberFormat="1" applyFont="1" applyFill="1" applyBorder="1" applyAlignment="1">
      <alignment horizontal="center" vertical="center"/>
    </xf>
    <xf numFmtId="167" fontId="16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1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horizontal="justify" vertical="center"/>
    </xf>
    <xf numFmtId="0" fontId="0" fillId="0" borderId="0" xfId="0" applyFont="1" applyFill="1" applyAlignment="1"/>
    <xf numFmtId="0" fontId="11" fillId="0" borderId="0" xfId="0" applyFont="1" applyFill="1" applyAlignment="1"/>
    <xf numFmtId="0" fontId="3" fillId="0" borderId="0" xfId="0" applyFont="1" applyFill="1" applyAlignment="1"/>
    <xf numFmtId="167" fontId="0" fillId="0" borderId="0" xfId="0" applyNumberFormat="1" applyFont="1" applyFill="1" applyAlignment="1"/>
    <xf numFmtId="167" fontId="3" fillId="7" borderId="0" xfId="0" applyNumberFormat="1" applyFont="1" applyFill="1" applyAlignment="1">
      <alignment horizontal="center" vertical="center"/>
    </xf>
    <xf numFmtId="0" fontId="12" fillId="0" borderId="0" xfId="0" applyFont="1" applyFill="1" applyAlignment="1"/>
    <xf numFmtId="0" fontId="18" fillId="0" borderId="0" xfId="0" applyFont="1" applyFill="1"/>
    <xf numFmtId="0" fontId="19" fillId="0" borderId="0" xfId="0" applyFont="1" applyFill="1"/>
    <xf numFmtId="0" fontId="21" fillId="0" borderId="13" xfId="0" applyFont="1" applyFill="1" applyBorder="1" applyAlignment="1">
      <alignment vertical="center"/>
    </xf>
    <xf numFmtId="0" fontId="21" fillId="0" borderId="13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vertical="center" wrapText="1"/>
    </xf>
    <xf numFmtId="167" fontId="18" fillId="0" borderId="0" xfId="0" applyNumberFormat="1" applyFont="1" applyFill="1"/>
    <xf numFmtId="0" fontId="20" fillId="0" borderId="14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 wrapText="1"/>
    </xf>
    <xf numFmtId="0" fontId="20" fillId="0" borderId="13" xfId="0" applyFont="1" applyFill="1" applyBorder="1" applyAlignment="1">
      <alignment vertical="center" wrapText="1"/>
    </xf>
    <xf numFmtId="0" fontId="20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/>
    <xf numFmtId="0" fontId="22" fillId="0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 horizontal="justify" vertical="center" wrapText="1"/>
    </xf>
    <xf numFmtId="0" fontId="22" fillId="0" borderId="0" xfId="0" applyFont="1" applyFill="1" applyAlignment="1">
      <alignment horizontal="justify" vertical="center" wrapText="1"/>
    </xf>
    <xf numFmtId="0" fontId="22" fillId="0" borderId="0" xfId="0" applyFont="1" applyFill="1" applyAlignment="1">
      <alignment vertical="center"/>
    </xf>
    <xf numFmtId="0" fontId="18" fillId="0" borderId="0" xfId="0" applyFont="1" applyFill="1"/>
    <xf numFmtId="3" fontId="22" fillId="0" borderId="0" xfId="0" applyNumberFormat="1" applyFont="1" applyFill="1" applyAlignment="1">
      <alignment horizontal="center" vertical="center"/>
    </xf>
    <xf numFmtId="167" fontId="22" fillId="0" borderId="0" xfId="0" applyNumberFormat="1" applyFont="1" applyFill="1" applyAlignment="1">
      <alignment horizontal="left" vertical="center" wrapText="1"/>
    </xf>
    <xf numFmtId="0" fontId="18" fillId="0" borderId="0" xfId="0" applyFont="1" applyFill="1"/>
    <xf numFmtId="3" fontId="23" fillId="0" borderId="0" xfId="0" applyNumberFormat="1" applyFont="1" applyFill="1" applyAlignment="1">
      <alignment horizontal="center" vertical="center"/>
    </xf>
    <xf numFmtId="3" fontId="20" fillId="0" borderId="14" xfId="0" applyNumberFormat="1" applyFont="1" applyFill="1" applyBorder="1" applyAlignment="1">
      <alignment horizontal="center" vertical="center"/>
    </xf>
    <xf numFmtId="3" fontId="20" fillId="0" borderId="13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Alignment="1">
      <alignment horizontal="center" vertical="center"/>
    </xf>
    <xf numFmtId="3" fontId="22" fillId="0" borderId="13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ill="1"/>
    <xf numFmtId="3" fontId="2" fillId="0" borderId="0" xfId="0" applyNumberFormat="1" applyFont="1" applyFill="1" applyBorder="1" applyAlignment="1">
      <alignment horizontal="center" vertical="center"/>
    </xf>
    <xf numFmtId="3" fontId="6" fillId="0" borderId="1" xfId="1" applyNumberFormat="1" applyFont="1" applyFill="1" applyBorder="1" applyAlignment="1">
      <alignment vertical="center"/>
    </xf>
    <xf numFmtId="3" fontId="8" fillId="0" borderId="0" xfId="1" applyNumberFormat="1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ill="1" applyBorder="1"/>
    <xf numFmtId="3" fontId="7" fillId="0" borderId="0" xfId="0" applyNumberFormat="1" applyFont="1" applyFill="1" applyBorder="1" applyAlignment="1">
      <alignment horizontal="right" vertical="center"/>
    </xf>
    <xf numFmtId="0" fontId="28" fillId="8" borderId="8" xfId="0" applyNumberFormat="1" applyFont="1" applyFill="1" applyBorder="1" applyAlignment="1">
      <alignment horizontal="right" vertical="top" wrapText="1"/>
    </xf>
    <xf numFmtId="4" fontId="28" fillId="8" borderId="8" xfId="0" applyNumberFormat="1" applyFont="1" applyFill="1" applyBorder="1" applyAlignment="1">
      <alignment horizontal="right" vertical="top" wrapText="1"/>
    </xf>
    <xf numFmtId="0" fontId="28" fillId="8" borderId="6" xfId="0" applyNumberFormat="1" applyFont="1" applyFill="1" applyBorder="1" applyAlignment="1">
      <alignment horizontal="right" vertical="top" wrapText="1"/>
    </xf>
    <xf numFmtId="0" fontId="28" fillId="8" borderId="7" xfId="0" applyNumberFormat="1" applyFont="1" applyFill="1" applyBorder="1" applyAlignment="1">
      <alignment horizontal="right" vertical="top" wrapText="1"/>
    </xf>
    <xf numFmtId="0" fontId="28" fillId="9" borderId="8" xfId="0" applyNumberFormat="1" applyFont="1" applyFill="1" applyBorder="1" applyAlignment="1">
      <alignment horizontal="right" vertical="top" wrapText="1"/>
    </xf>
    <xf numFmtId="4" fontId="28" fillId="9" borderId="8" xfId="0" applyNumberFormat="1" applyFont="1" applyFill="1" applyBorder="1" applyAlignment="1">
      <alignment horizontal="right" vertical="top" wrapText="1"/>
    </xf>
    <xf numFmtId="0" fontId="28" fillId="9" borderId="6" xfId="0" applyNumberFormat="1" applyFont="1" applyFill="1" applyBorder="1" applyAlignment="1">
      <alignment horizontal="right" vertical="top" wrapText="1"/>
    </xf>
    <xf numFmtId="0" fontId="28" fillId="9" borderId="7" xfId="0" applyNumberFormat="1" applyFont="1" applyFill="1" applyBorder="1" applyAlignment="1">
      <alignment horizontal="right" vertical="top" wrapText="1"/>
    </xf>
    <xf numFmtId="0" fontId="29" fillId="0" borderId="6" xfId="0" applyNumberFormat="1" applyFont="1" applyBorder="1" applyAlignment="1">
      <alignment horizontal="right" vertical="top" wrapText="1"/>
    </xf>
    <xf numFmtId="0" fontId="29" fillId="0" borderId="7" xfId="0" applyNumberFormat="1" applyFont="1" applyBorder="1" applyAlignment="1">
      <alignment horizontal="right" vertical="top" wrapText="1"/>
    </xf>
    <xf numFmtId="0" fontId="28" fillId="6" borderId="15" xfId="0" applyNumberFormat="1" applyFont="1" applyFill="1" applyBorder="1" applyAlignment="1">
      <alignment horizontal="right" vertical="top" wrapText="1"/>
    </xf>
    <xf numFmtId="4" fontId="28" fillId="6" borderId="15" xfId="0" applyNumberFormat="1" applyFont="1" applyFill="1" applyBorder="1" applyAlignment="1">
      <alignment horizontal="right" vertical="top" wrapText="1"/>
    </xf>
    <xf numFmtId="0" fontId="28" fillId="6" borderId="19" xfId="0" applyNumberFormat="1" applyFont="1" applyFill="1" applyBorder="1" applyAlignment="1">
      <alignment horizontal="right" vertical="top" wrapText="1"/>
    </xf>
    <xf numFmtId="0" fontId="28" fillId="6" borderId="21" xfId="0" applyNumberFormat="1" applyFont="1" applyFill="1" applyBorder="1" applyAlignment="1">
      <alignment horizontal="right" vertical="top" wrapText="1"/>
    </xf>
    <xf numFmtId="0" fontId="29" fillId="0" borderId="8" xfId="0" applyNumberFormat="1" applyFont="1" applyFill="1" applyBorder="1" applyAlignment="1">
      <alignment horizontal="right" vertical="top" wrapText="1"/>
    </xf>
    <xf numFmtId="4" fontId="29" fillId="0" borderId="8" xfId="0" applyNumberFormat="1" applyFont="1" applyFill="1" applyBorder="1" applyAlignment="1">
      <alignment horizontal="right" vertical="top" wrapText="1"/>
    </xf>
    <xf numFmtId="0" fontId="29" fillId="0" borderId="6" xfId="0" applyNumberFormat="1" applyFont="1" applyFill="1" applyBorder="1" applyAlignment="1">
      <alignment horizontal="right" vertical="top" wrapText="1"/>
    </xf>
    <xf numFmtId="0" fontId="29" fillId="0" borderId="7" xfId="0" applyNumberFormat="1" applyFont="1" applyFill="1" applyBorder="1" applyAlignment="1">
      <alignment horizontal="right" vertical="top" wrapText="1"/>
    </xf>
    <xf numFmtId="3" fontId="0" fillId="0" borderId="0" xfId="0" applyNumberFormat="1"/>
    <xf numFmtId="3" fontId="3" fillId="0" borderId="0" xfId="0" applyNumberFormat="1" applyFont="1" applyFill="1" applyAlignment="1">
      <alignment horizontal="right" vertical="center" wrapText="1"/>
    </xf>
    <xf numFmtId="3" fontId="3" fillId="0" borderId="0" xfId="0" applyNumberFormat="1" applyFont="1" applyFill="1" applyAlignment="1">
      <alignment horizontal="right" wrapText="1"/>
    </xf>
    <xf numFmtId="3" fontId="1" fillId="0" borderId="0" xfId="0" applyNumberFormat="1" applyFont="1" applyFill="1" applyAlignment="1">
      <alignment horizontal="right" vertical="center" wrapText="1"/>
    </xf>
    <xf numFmtId="3" fontId="14" fillId="0" borderId="0" xfId="0" applyNumberFormat="1" applyFont="1" applyFill="1" applyAlignment="1">
      <alignment horizontal="right" vertical="center" wrapText="1"/>
    </xf>
    <xf numFmtId="3" fontId="1" fillId="0" borderId="22" xfId="0" applyNumberFormat="1" applyFont="1" applyFill="1" applyBorder="1" applyAlignment="1">
      <alignment horizontal="right" vertical="center" wrapText="1"/>
    </xf>
    <xf numFmtId="3" fontId="1" fillId="0" borderId="0" xfId="1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Alignment="1">
      <alignment horizontal="right" vertical="center"/>
    </xf>
    <xf numFmtId="3" fontId="1" fillId="0" borderId="23" xfId="0" applyNumberFormat="1" applyFont="1" applyFill="1" applyBorder="1" applyAlignment="1">
      <alignment horizontal="right" vertical="center" wrapText="1"/>
    </xf>
    <xf numFmtId="3" fontId="31" fillId="0" borderId="0" xfId="0" applyNumberFormat="1" applyFont="1" applyFill="1" applyAlignment="1">
      <alignment horizontal="right" vertical="center" wrapText="1"/>
    </xf>
    <xf numFmtId="3" fontId="1" fillId="11" borderId="22" xfId="0" applyNumberFormat="1" applyFont="1" applyFill="1" applyBorder="1" applyAlignment="1">
      <alignment horizontal="right" vertical="center"/>
    </xf>
    <xf numFmtId="3" fontId="14" fillId="11" borderId="0" xfId="0" applyNumberFormat="1" applyFont="1" applyFill="1" applyAlignment="1">
      <alignment horizontal="right" vertical="center" wrapText="1"/>
    </xf>
    <xf numFmtId="3" fontId="1" fillId="11" borderId="0" xfId="0" applyNumberFormat="1" applyFont="1" applyFill="1" applyAlignment="1">
      <alignment horizontal="right" vertical="center" wrapText="1"/>
    </xf>
    <xf numFmtId="3" fontId="12" fillId="0" borderId="0" xfId="0" applyNumberFormat="1" applyFont="1" applyFill="1"/>
    <xf numFmtId="0" fontId="0" fillId="0" borderId="0" xfId="0" applyNumberFormat="1" applyAlignment="1">
      <alignment vertical="top" wrapText="1"/>
    </xf>
    <xf numFmtId="0" fontId="39" fillId="0" borderId="0" xfId="0" applyFont="1"/>
    <xf numFmtId="0" fontId="40" fillId="0" borderId="0" xfId="0" applyFont="1" applyAlignment="1">
      <alignment horizontal="left" vertical="top" wrapText="1"/>
    </xf>
    <xf numFmtId="0" fontId="41" fillId="3" borderId="12" xfId="0" applyFont="1" applyFill="1" applyBorder="1" applyAlignment="1">
      <alignment horizontal="left" vertical="top" wrapText="1"/>
    </xf>
    <xf numFmtId="0" fontId="38" fillId="0" borderId="5" xfId="0" applyFont="1" applyBorder="1" applyAlignment="1">
      <alignment horizontal="right" vertical="top" wrapText="1"/>
    </xf>
    <xf numFmtId="0" fontId="40" fillId="0" borderId="5" xfId="0" applyFont="1" applyBorder="1" applyAlignment="1">
      <alignment horizontal="left" vertical="top" wrapText="1"/>
    </xf>
    <xf numFmtId="0" fontId="40" fillId="0" borderId="5" xfId="0" applyFont="1" applyBorder="1" applyAlignment="1">
      <alignment horizontal="right" vertical="top" wrapText="1"/>
    </xf>
    <xf numFmtId="0" fontId="41" fillId="3" borderId="12" xfId="0" applyFont="1" applyFill="1" applyBorder="1" applyAlignment="1">
      <alignment horizontal="right" vertical="top" wrapText="1"/>
    </xf>
    <xf numFmtId="0" fontId="38" fillId="0" borderId="0" xfId="0" applyFont="1" applyAlignment="1">
      <alignment horizontal="left" wrapText="1"/>
    </xf>
    <xf numFmtId="0" fontId="41" fillId="4" borderId="5" xfId="0" applyFont="1" applyFill="1" applyBorder="1" applyAlignment="1">
      <alignment horizontal="left" vertical="top" wrapText="1"/>
    </xf>
    <xf numFmtId="0" fontId="41" fillId="4" borderId="5" xfId="0" applyFont="1" applyFill="1" applyBorder="1" applyAlignment="1">
      <alignment horizontal="right" vertical="top" wrapText="1"/>
    </xf>
    <xf numFmtId="0" fontId="41" fillId="5" borderId="5" xfId="0" applyFont="1" applyFill="1" applyBorder="1" applyAlignment="1">
      <alignment horizontal="left" vertical="top" wrapText="1"/>
    </xf>
    <xf numFmtId="0" fontId="41" fillId="5" borderId="5" xfId="0" applyFont="1" applyFill="1" applyBorder="1" applyAlignment="1">
      <alignment horizontal="right" vertical="top" wrapText="1"/>
    </xf>
    <xf numFmtId="0" fontId="40" fillId="5" borderId="5" xfId="0" applyFont="1" applyFill="1" applyBorder="1" applyAlignment="1">
      <alignment horizontal="left" vertical="top" wrapText="1"/>
    </xf>
    <xf numFmtId="0" fontId="40" fillId="5" borderId="5" xfId="0" applyFont="1" applyFill="1" applyBorder="1" applyAlignment="1">
      <alignment horizontal="right" vertical="top" wrapText="1"/>
    </xf>
    <xf numFmtId="0" fontId="40" fillId="0" borderId="5" xfId="0" applyFont="1" applyBorder="1" applyAlignment="1">
      <alignment horizontal="left" vertical="top" wrapText="1" indent="1"/>
    </xf>
    <xf numFmtId="0" fontId="40" fillId="0" borderId="0" xfId="0" applyFont="1" applyAlignment="1">
      <alignment wrapText="1"/>
    </xf>
    <xf numFmtId="0" fontId="42" fillId="0" borderId="0" xfId="0" applyFont="1" applyAlignment="1">
      <alignment horizontal="left" wrapText="1"/>
    </xf>
    <xf numFmtId="0" fontId="44" fillId="3" borderId="12" xfId="0" applyFont="1" applyFill="1" applyBorder="1" applyAlignment="1">
      <alignment horizontal="left" vertical="top" wrapText="1"/>
    </xf>
    <xf numFmtId="0" fontId="44" fillId="4" borderId="5" xfId="0" applyFont="1" applyFill="1" applyBorder="1" applyAlignment="1">
      <alignment horizontal="left" vertical="top" wrapText="1"/>
    </xf>
    <xf numFmtId="0" fontId="44" fillId="4" borderId="5" xfId="0" applyFont="1" applyFill="1" applyBorder="1" applyAlignment="1">
      <alignment horizontal="right" vertical="top" wrapText="1"/>
    </xf>
    <xf numFmtId="0" fontId="44" fillId="5" borderId="5" xfId="0" applyFont="1" applyFill="1" applyBorder="1" applyAlignment="1">
      <alignment horizontal="left" vertical="top" wrapText="1"/>
    </xf>
    <xf numFmtId="0" fontId="44" fillId="5" borderId="5" xfId="0" applyFont="1" applyFill="1" applyBorder="1" applyAlignment="1">
      <alignment horizontal="right" vertical="top" wrapText="1"/>
    </xf>
    <xf numFmtId="0" fontId="45" fillId="5" borderId="5" xfId="0" applyFont="1" applyFill="1" applyBorder="1" applyAlignment="1">
      <alignment horizontal="left" vertical="top" wrapText="1"/>
    </xf>
    <xf numFmtId="0" fontId="45" fillId="5" borderId="5" xfId="0" applyFont="1" applyFill="1" applyBorder="1" applyAlignment="1">
      <alignment horizontal="right" vertical="top" wrapText="1"/>
    </xf>
    <xf numFmtId="0" fontId="45" fillId="0" borderId="5" xfId="0" applyFont="1" applyBorder="1" applyAlignment="1">
      <alignment horizontal="left" vertical="top" wrapText="1" indent="1"/>
    </xf>
    <xf numFmtId="0" fontId="45" fillId="0" borderId="5" xfId="0" applyFont="1" applyBorder="1" applyAlignment="1">
      <alignment horizontal="right" vertical="top" wrapText="1"/>
    </xf>
    <xf numFmtId="0" fontId="46" fillId="0" borderId="5" xfId="0" applyFont="1" applyBorder="1" applyAlignment="1">
      <alignment horizontal="right" vertical="top" wrapText="1"/>
    </xf>
    <xf numFmtId="0" fontId="44" fillId="3" borderId="12" xfId="0" applyFont="1" applyFill="1" applyBorder="1" applyAlignment="1">
      <alignment horizontal="right" vertical="top" wrapText="1"/>
    </xf>
    <xf numFmtId="0" fontId="34" fillId="0" borderId="26" xfId="8" applyNumberFormat="1" applyFont="1" applyBorder="1" applyAlignment="1">
      <alignment vertical="top" wrapText="1"/>
    </xf>
    <xf numFmtId="4" fontId="34" fillId="0" borderId="26" xfId="8" applyNumberFormat="1" applyFont="1" applyBorder="1" applyAlignment="1">
      <alignment horizontal="right" vertical="top" wrapText="1"/>
    </xf>
    <xf numFmtId="0" fontId="34" fillId="0" borderId="26" xfId="8" applyNumberFormat="1" applyFont="1" applyBorder="1" applyAlignment="1">
      <alignment horizontal="right" vertical="top" wrapText="1"/>
    </xf>
    <xf numFmtId="0" fontId="33" fillId="0" borderId="26" xfId="8" applyNumberFormat="1" applyFont="1" applyBorder="1" applyAlignment="1">
      <alignment vertical="top" wrapText="1" indent="2"/>
    </xf>
    <xf numFmtId="4" fontId="33" fillId="0" borderId="26" xfId="8" applyNumberFormat="1" applyFont="1" applyBorder="1" applyAlignment="1">
      <alignment horizontal="right" vertical="top" wrapText="1"/>
    </xf>
    <xf numFmtId="0" fontId="33" fillId="0" borderId="26" xfId="8" applyNumberFormat="1" applyFont="1" applyBorder="1" applyAlignment="1">
      <alignment horizontal="right" vertical="top" wrapText="1"/>
    </xf>
    <xf numFmtId="4" fontId="35" fillId="0" borderId="26" xfId="8" applyNumberFormat="1" applyFont="1" applyBorder="1" applyAlignment="1">
      <alignment horizontal="right" vertical="top" wrapText="1"/>
    </xf>
    <xf numFmtId="4" fontId="36" fillId="0" borderId="26" xfId="8" applyNumberFormat="1" applyFont="1" applyBorder="1" applyAlignment="1">
      <alignment horizontal="right" vertical="top" wrapText="1"/>
    </xf>
    <xf numFmtId="2" fontId="33" fillId="0" borderId="26" xfId="8" applyNumberFormat="1" applyFont="1" applyBorder="1" applyAlignment="1">
      <alignment horizontal="right" vertical="top" wrapText="1"/>
    </xf>
    <xf numFmtId="0" fontId="37" fillId="12" borderId="27" xfId="8" applyNumberFormat="1" applyFont="1" applyFill="1" applyBorder="1" applyAlignment="1">
      <alignment vertical="top"/>
    </xf>
    <xf numFmtId="40" fontId="37" fillId="12" borderId="27" xfId="8" applyNumberFormat="1" applyFont="1" applyFill="1" applyBorder="1" applyAlignment="1">
      <alignment horizontal="right" vertical="top" wrapText="1"/>
    </xf>
    <xf numFmtId="4" fontId="37" fillId="12" borderId="26" xfId="8" applyNumberFormat="1" applyFont="1" applyFill="1" applyBorder="1" applyAlignment="1">
      <alignment horizontal="right" vertical="top" wrapText="1"/>
    </xf>
    <xf numFmtId="0" fontId="37" fillId="12" borderId="26" xfId="8" applyNumberFormat="1" applyFont="1" applyFill="1" applyBorder="1" applyAlignment="1">
      <alignment horizontal="right" vertical="top" wrapText="1"/>
    </xf>
    <xf numFmtId="4" fontId="41" fillId="3" borderId="12" xfId="0" applyNumberFormat="1" applyFont="1" applyFill="1" applyBorder="1" applyAlignment="1">
      <alignment horizontal="right" vertical="top" wrapText="1"/>
    </xf>
    <xf numFmtId="4" fontId="37" fillId="12" borderId="27" xfId="8" applyNumberFormat="1" applyFont="1" applyFill="1" applyBorder="1" applyAlignment="1">
      <alignment horizontal="right" vertical="top" wrapText="1"/>
    </xf>
    <xf numFmtId="4" fontId="33" fillId="12" borderId="26" xfId="8" applyNumberFormat="1" applyFont="1" applyFill="1" applyBorder="1" applyAlignment="1">
      <alignment horizontal="right" vertical="top" wrapText="1"/>
    </xf>
    <xf numFmtId="3" fontId="40" fillId="0" borderId="5" xfId="0" applyNumberFormat="1" applyFont="1" applyBorder="1" applyAlignment="1">
      <alignment horizontal="right" vertical="top" wrapText="1"/>
    </xf>
    <xf numFmtId="4" fontId="39" fillId="0" borderId="0" xfId="0" applyNumberFormat="1" applyFont="1"/>
    <xf numFmtId="3" fontId="39" fillId="0" borderId="0" xfId="0" applyNumberFormat="1" applyFont="1"/>
    <xf numFmtId="0" fontId="33" fillId="2" borderId="26" xfId="8" applyNumberFormat="1" applyFont="1" applyFill="1" applyBorder="1" applyAlignment="1">
      <alignment vertical="top" wrapText="1" indent="2"/>
    </xf>
    <xf numFmtId="4" fontId="33" fillId="2" borderId="26" xfId="8" applyNumberFormat="1" applyFont="1" applyFill="1" applyBorder="1" applyAlignment="1">
      <alignment horizontal="right" vertical="top" wrapText="1"/>
    </xf>
    <xf numFmtId="0" fontId="33" fillId="2" borderId="26" xfId="8" applyNumberFormat="1" applyFont="1" applyFill="1" applyBorder="1" applyAlignment="1">
      <alignment horizontal="right" vertical="top" wrapText="1"/>
    </xf>
    <xf numFmtId="0" fontId="33" fillId="2" borderId="26" xfId="8" applyNumberFormat="1" applyFont="1" applyFill="1" applyBorder="1" applyAlignment="1">
      <alignment vertical="top" wrapText="1" indent="4"/>
    </xf>
    <xf numFmtId="0" fontId="33" fillId="13" borderId="26" xfId="8" applyNumberFormat="1" applyFont="1" applyFill="1" applyBorder="1" applyAlignment="1">
      <alignment vertical="top" wrapText="1" indent="2"/>
    </xf>
    <xf numFmtId="0" fontId="33" fillId="13" borderId="26" xfId="8" applyNumberFormat="1" applyFont="1" applyFill="1" applyBorder="1" applyAlignment="1">
      <alignment horizontal="right" vertical="top" wrapText="1"/>
    </xf>
    <xf numFmtId="4" fontId="33" fillId="13" borderId="26" xfId="8" applyNumberFormat="1" applyFont="1" applyFill="1" applyBorder="1" applyAlignment="1">
      <alignment horizontal="right" vertical="top" wrapText="1"/>
    </xf>
    <xf numFmtId="0" fontId="33" fillId="13" borderId="26" xfId="8" applyNumberFormat="1" applyFont="1" applyFill="1" applyBorder="1" applyAlignment="1">
      <alignment vertical="top" wrapText="1" indent="4"/>
    </xf>
    <xf numFmtId="0" fontId="33" fillId="14" borderId="26" xfId="8" applyNumberFormat="1" applyFont="1" applyFill="1" applyBorder="1" applyAlignment="1">
      <alignment vertical="top" wrapText="1" indent="2"/>
    </xf>
    <xf numFmtId="4" fontId="33" fillId="14" borderId="26" xfId="8" applyNumberFormat="1" applyFont="1" applyFill="1" applyBorder="1" applyAlignment="1">
      <alignment horizontal="right" vertical="top" wrapText="1"/>
    </xf>
    <xf numFmtId="0" fontId="33" fillId="14" borderId="26" xfId="8" applyNumberFormat="1" applyFont="1" applyFill="1" applyBorder="1" applyAlignment="1">
      <alignment horizontal="right" vertical="top" wrapText="1"/>
    </xf>
    <xf numFmtId="0" fontId="33" fillId="14" borderId="26" xfId="8" applyNumberFormat="1" applyFont="1" applyFill="1" applyBorder="1" applyAlignment="1">
      <alignment vertical="top" wrapText="1" indent="4"/>
    </xf>
    <xf numFmtId="0" fontId="33" fillId="15" borderId="26" xfId="8" applyNumberFormat="1" applyFont="1" applyFill="1" applyBorder="1" applyAlignment="1">
      <alignment vertical="top" wrapText="1" indent="2"/>
    </xf>
    <xf numFmtId="0" fontId="33" fillId="15" borderId="26" xfId="8" applyNumberFormat="1" applyFont="1" applyFill="1" applyBorder="1" applyAlignment="1">
      <alignment horizontal="right" vertical="top" wrapText="1"/>
    </xf>
    <xf numFmtId="4" fontId="33" fillId="15" borderId="26" xfId="8" applyNumberFormat="1" applyFont="1" applyFill="1" applyBorder="1" applyAlignment="1">
      <alignment horizontal="right" vertical="top" wrapText="1"/>
    </xf>
    <xf numFmtId="0" fontId="33" fillId="15" borderId="26" xfId="8" applyNumberFormat="1" applyFont="1" applyFill="1" applyBorder="1" applyAlignment="1">
      <alignment vertical="top" wrapText="1" indent="4"/>
    </xf>
    <xf numFmtId="0" fontId="33" fillId="16" borderId="26" xfId="8" applyNumberFormat="1" applyFont="1" applyFill="1" applyBorder="1" applyAlignment="1">
      <alignment vertical="top" wrapText="1" indent="2"/>
    </xf>
    <xf numFmtId="4" fontId="33" fillId="16" borderId="26" xfId="8" applyNumberFormat="1" applyFont="1" applyFill="1" applyBorder="1" applyAlignment="1">
      <alignment horizontal="right" vertical="top" wrapText="1"/>
    </xf>
    <xf numFmtId="0" fontId="33" fillId="16" borderId="26" xfId="8" applyNumberFormat="1" applyFont="1" applyFill="1" applyBorder="1" applyAlignment="1">
      <alignment horizontal="right" vertical="top" wrapText="1"/>
    </xf>
    <xf numFmtId="0" fontId="33" fillId="10" borderId="26" xfId="8" applyNumberFormat="1" applyFont="1" applyFill="1" applyBorder="1" applyAlignment="1">
      <alignment vertical="top" wrapText="1" indent="4"/>
    </xf>
    <xf numFmtId="4" fontId="33" fillId="10" borderId="26" xfId="8" applyNumberFormat="1" applyFont="1" applyFill="1" applyBorder="1" applyAlignment="1">
      <alignment horizontal="right" vertical="top" wrapText="1"/>
    </xf>
    <xf numFmtId="0" fontId="33" fillId="10" borderId="26" xfId="8" applyNumberFormat="1" applyFont="1" applyFill="1" applyBorder="1" applyAlignment="1">
      <alignment horizontal="right" vertical="top" wrapText="1"/>
    </xf>
    <xf numFmtId="0" fontId="33" fillId="10" borderId="26" xfId="8" applyNumberFormat="1" applyFont="1" applyFill="1" applyBorder="1" applyAlignment="1">
      <alignment vertical="top" wrapText="1" indent="2"/>
    </xf>
    <xf numFmtId="0" fontId="40" fillId="10" borderId="5" xfId="0" applyFont="1" applyFill="1" applyBorder="1" applyAlignment="1">
      <alignment horizontal="right" vertical="top" wrapText="1"/>
    </xf>
    <xf numFmtId="0" fontId="33" fillId="17" borderId="26" xfId="8" applyNumberFormat="1" applyFont="1" applyFill="1" applyBorder="1" applyAlignment="1">
      <alignment vertical="top" wrapText="1" indent="2"/>
    </xf>
    <xf numFmtId="4" fontId="33" fillId="17" borderId="26" xfId="8" applyNumberFormat="1" applyFont="1" applyFill="1" applyBorder="1" applyAlignment="1">
      <alignment horizontal="right" vertical="top" wrapText="1"/>
    </xf>
    <xf numFmtId="0" fontId="33" fillId="17" borderId="26" xfId="8" applyNumberFormat="1" applyFont="1" applyFill="1" applyBorder="1" applyAlignment="1">
      <alignment horizontal="right" vertical="top" wrapText="1"/>
    </xf>
    <xf numFmtId="0" fontId="33" fillId="19" borderId="26" xfId="8" applyNumberFormat="1" applyFont="1" applyFill="1" applyBorder="1" applyAlignment="1">
      <alignment vertical="top" wrapText="1" indent="2"/>
    </xf>
    <xf numFmtId="0" fontId="33" fillId="19" borderId="26" xfId="8" applyNumberFormat="1" applyFont="1" applyFill="1" applyBorder="1" applyAlignment="1">
      <alignment horizontal="right" vertical="top" wrapText="1"/>
    </xf>
    <xf numFmtId="4" fontId="33" fillId="19" borderId="26" xfId="8" applyNumberFormat="1" applyFont="1" applyFill="1" applyBorder="1" applyAlignment="1">
      <alignment horizontal="right" vertical="top" wrapText="1"/>
    </xf>
    <xf numFmtId="0" fontId="33" fillId="19" borderId="26" xfId="8" applyNumberFormat="1" applyFont="1" applyFill="1" applyBorder="1" applyAlignment="1">
      <alignment vertical="top" wrapText="1" indent="4"/>
    </xf>
    <xf numFmtId="0" fontId="33" fillId="16" borderId="26" xfId="8" applyNumberFormat="1" applyFont="1" applyFill="1" applyBorder="1" applyAlignment="1">
      <alignment vertical="top" wrapText="1" indent="4"/>
    </xf>
    <xf numFmtId="0" fontId="33" fillId="20" borderId="26" xfId="8" applyNumberFormat="1" applyFont="1" applyFill="1" applyBorder="1" applyAlignment="1">
      <alignment vertical="top" wrapText="1" indent="2"/>
    </xf>
    <xf numFmtId="0" fontId="33" fillId="20" borderId="26" xfId="8" applyNumberFormat="1" applyFont="1" applyFill="1" applyBorder="1" applyAlignment="1">
      <alignment horizontal="right" vertical="top" wrapText="1"/>
    </xf>
    <xf numFmtId="4" fontId="33" fillId="20" borderId="26" xfId="8" applyNumberFormat="1" applyFont="1" applyFill="1" applyBorder="1" applyAlignment="1">
      <alignment horizontal="right" vertical="top" wrapText="1"/>
    </xf>
    <xf numFmtId="0" fontId="33" fillId="21" borderId="26" xfId="8" applyNumberFormat="1" applyFont="1" applyFill="1" applyBorder="1" applyAlignment="1">
      <alignment vertical="top" wrapText="1" indent="2"/>
    </xf>
    <xf numFmtId="0" fontId="33" fillId="21" borderId="26" xfId="8" applyNumberFormat="1" applyFont="1" applyFill="1" applyBorder="1" applyAlignment="1">
      <alignment horizontal="right" vertical="top" wrapText="1"/>
    </xf>
    <xf numFmtId="4" fontId="33" fillId="21" borderId="26" xfId="8" applyNumberFormat="1" applyFont="1" applyFill="1" applyBorder="1" applyAlignment="1">
      <alignment horizontal="right" vertical="top" wrapText="1"/>
    </xf>
    <xf numFmtId="0" fontId="33" fillId="22" borderId="26" xfId="8" applyNumberFormat="1" applyFont="1" applyFill="1" applyBorder="1" applyAlignment="1">
      <alignment vertical="top" wrapText="1" indent="2"/>
    </xf>
    <xf numFmtId="0" fontId="33" fillId="22" borderId="26" xfId="8" applyNumberFormat="1" applyFont="1" applyFill="1" applyBorder="1" applyAlignment="1">
      <alignment horizontal="right" vertical="top" wrapText="1"/>
    </xf>
    <xf numFmtId="4" fontId="33" fillId="22" borderId="26" xfId="8" applyNumberFormat="1" applyFont="1" applyFill="1" applyBorder="1" applyAlignment="1">
      <alignment horizontal="right" vertical="top" wrapText="1"/>
    </xf>
    <xf numFmtId="4" fontId="36" fillId="22" borderId="26" xfId="8" applyNumberFormat="1" applyFont="1" applyFill="1" applyBorder="1" applyAlignment="1">
      <alignment horizontal="right" vertical="top" wrapText="1"/>
    </xf>
    <xf numFmtId="0" fontId="33" fillId="21" borderId="26" xfId="8" applyNumberFormat="1" applyFont="1" applyFill="1" applyBorder="1" applyAlignment="1">
      <alignment vertical="top" wrapText="1" indent="4"/>
    </xf>
    <xf numFmtId="0" fontId="29" fillId="0" borderId="6" xfId="0" applyNumberFormat="1" applyFont="1" applyBorder="1" applyAlignment="1">
      <alignment vertical="top" indent="2"/>
    </xf>
    <xf numFmtId="0" fontId="29" fillId="0" borderId="7" xfId="0" applyNumberFormat="1" applyFont="1" applyBorder="1" applyAlignment="1">
      <alignment vertical="top" indent="2"/>
    </xf>
    <xf numFmtId="0" fontId="29" fillId="0" borderId="2" xfId="0" applyNumberFormat="1" applyFont="1" applyBorder="1" applyAlignment="1">
      <alignment vertical="top" indent="2"/>
    </xf>
    <xf numFmtId="0" fontId="29" fillId="0" borderId="3" xfId="0" applyNumberFormat="1" applyFont="1" applyBorder="1" applyAlignment="1">
      <alignment vertical="top" indent="2"/>
    </xf>
    <xf numFmtId="0" fontId="29" fillId="0" borderId="4" xfId="0" applyNumberFormat="1" applyFont="1" applyBorder="1" applyAlignment="1">
      <alignment vertical="top"/>
    </xf>
    <xf numFmtId="4" fontId="29" fillId="0" borderId="4" xfId="0" applyNumberFormat="1" applyFont="1" applyBorder="1" applyAlignment="1">
      <alignment horizontal="right" vertical="top" wrapText="1"/>
    </xf>
    <xf numFmtId="0" fontId="29" fillId="0" borderId="4" xfId="0" applyNumberFormat="1" applyFont="1" applyBorder="1" applyAlignment="1">
      <alignment horizontal="right" vertical="top" wrapText="1"/>
    </xf>
    <xf numFmtId="0" fontId="29" fillId="23" borderId="25" xfId="0" applyNumberFormat="1" applyFont="1" applyFill="1" applyBorder="1" applyAlignment="1">
      <alignment vertical="top" wrapText="1"/>
    </xf>
    <xf numFmtId="0" fontId="29" fillId="23" borderId="25" xfId="0" applyNumberFormat="1" applyFont="1" applyFill="1" applyBorder="1" applyAlignment="1">
      <alignment horizontal="right" vertical="top" wrapText="1"/>
    </xf>
    <xf numFmtId="0" fontId="29" fillId="0" borderId="9" xfId="0" applyNumberFormat="1" applyFont="1" applyBorder="1" applyAlignment="1">
      <alignment vertical="top" indent="2"/>
    </xf>
    <xf numFmtId="0" fontId="29" fillId="0" borderId="10" xfId="0" applyNumberFormat="1" applyFont="1" applyBorder="1" applyAlignment="1">
      <alignment vertical="top" indent="2"/>
    </xf>
    <xf numFmtId="0" fontId="29" fillId="0" borderId="11" xfId="0" applyNumberFormat="1" applyFont="1" applyBorder="1" applyAlignment="1">
      <alignment vertical="top"/>
    </xf>
    <xf numFmtId="4" fontId="29" fillId="0" borderId="11" xfId="0" applyNumberFormat="1" applyFont="1" applyBorder="1" applyAlignment="1">
      <alignment horizontal="right" vertical="top" wrapText="1"/>
    </xf>
    <xf numFmtId="0" fontId="29" fillId="0" borderId="11" xfId="0" applyNumberFormat="1" applyFont="1" applyBorder="1" applyAlignment="1">
      <alignment horizontal="right" vertical="top" wrapText="1"/>
    </xf>
    <xf numFmtId="0" fontId="29" fillId="23" borderId="25" xfId="0" applyNumberFormat="1" applyFont="1" applyFill="1" applyBorder="1" applyAlignment="1">
      <alignment vertical="top"/>
    </xf>
    <xf numFmtId="4" fontId="29" fillId="23" borderId="25" xfId="0" applyNumberFormat="1" applyFont="1" applyFill="1" applyBorder="1" applyAlignment="1">
      <alignment horizontal="right" vertical="top" wrapText="1"/>
    </xf>
    <xf numFmtId="4" fontId="0" fillId="0" borderId="0" xfId="0" applyNumberFormat="1"/>
    <xf numFmtId="0" fontId="29" fillId="24" borderId="8" xfId="0" applyNumberFormat="1" applyFont="1" applyFill="1" applyBorder="1" applyAlignment="1">
      <alignment horizontal="right" vertical="top" wrapText="1"/>
    </xf>
    <xf numFmtId="4" fontId="29" fillId="24" borderId="8" xfId="0" applyNumberFormat="1" applyFont="1" applyFill="1" applyBorder="1" applyAlignment="1">
      <alignment horizontal="right" vertical="top" wrapText="1"/>
    </xf>
    <xf numFmtId="0" fontId="29" fillId="24" borderId="8" xfId="0" applyNumberFormat="1" applyFont="1" applyFill="1" applyBorder="1" applyAlignment="1">
      <alignment vertical="top"/>
    </xf>
    <xf numFmtId="0" fontId="29" fillId="11" borderId="8" xfId="0" applyNumberFormat="1" applyFont="1" applyFill="1" applyBorder="1" applyAlignment="1">
      <alignment vertical="top"/>
    </xf>
    <xf numFmtId="4" fontId="29" fillId="11" borderId="8" xfId="0" applyNumberFormat="1" applyFont="1" applyFill="1" applyBorder="1" applyAlignment="1">
      <alignment horizontal="right" vertical="top" wrapText="1"/>
    </xf>
    <xf numFmtId="0" fontId="29" fillId="11" borderId="8" xfId="0" applyNumberFormat="1" applyFont="1" applyFill="1" applyBorder="1" applyAlignment="1">
      <alignment horizontal="right" vertical="top" wrapText="1"/>
    </xf>
    <xf numFmtId="4" fontId="47" fillId="11" borderId="8" xfId="0" applyNumberFormat="1" applyFont="1" applyFill="1" applyBorder="1" applyAlignment="1">
      <alignment horizontal="right" vertical="top" wrapText="1"/>
    </xf>
    <xf numFmtId="0" fontId="29" fillId="18" borderId="8" xfId="0" applyNumberFormat="1" applyFont="1" applyFill="1" applyBorder="1" applyAlignment="1">
      <alignment vertical="top"/>
    </xf>
    <xf numFmtId="0" fontId="29" fillId="18" borderId="8" xfId="0" applyNumberFormat="1" applyFont="1" applyFill="1" applyBorder="1" applyAlignment="1">
      <alignment horizontal="right" vertical="top" wrapText="1"/>
    </xf>
    <xf numFmtId="4" fontId="29" fillId="18" borderId="8" xfId="0" applyNumberFormat="1" applyFont="1" applyFill="1" applyBorder="1" applyAlignment="1">
      <alignment horizontal="right" vertical="top" wrapText="1"/>
    </xf>
    <xf numFmtId="3" fontId="48" fillId="0" borderId="0" xfId="0" applyNumberFormat="1" applyFont="1" applyFill="1" applyAlignment="1">
      <alignment horizontal="right" vertical="center"/>
    </xf>
    <xf numFmtId="3" fontId="49" fillId="0" borderId="0" xfId="0" applyNumberFormat="1" applyFont="1" applyFill="1" applyAlignment="1">
      <alignment horizontal="right" vertical="center"/>
    </xf>
    <xf numFmtId="0" fontId="29" fillId="21" borderId="8" xfId="0" applyNumberFormat="1" applyFont="1" applyFill="1" applyBorder="1" applyAlignment="1">
      <alignment vertical="top"/>
    </xf>
    <xf numFmtId="4" fontId="29" fillId="21" borderId="8" xfId="0" applyNumberFormat="1" applyFont="1" applyFill="1" applyBorder="1" applyAlignment="1">
      <alignment horizontal="right" vertical="top" wrapText="1"/>
    </xf>
    <xf numFmtId="0" fontId="29" fillId="21" borderId="8" xfId="0" applyNumberFormat="1" applyFont="1" applyFill="1" applyBorder="1" applyAlignment="1">
      <alignment horizontal="right" vertical="top" wrapText="1"/>
    </xf>
    <xf numFmtId="0" fontId="29" fillId="20" borderId="8" xfId="0" applyNumberFormat="1" applyFont="1" applyFill="1" applyBorder="1" applyAlignment="1">
      <alignment vertical="top"/>
    </xf>
    <xf numFmtId="0" fontId="29" fillId="20" borderId="8" xfId="0" applyNumberFormat="1" applyFont="1" applyFill="1" applyBorder="1" applyAlignment="1">
      <alignment horizontal="right" vertical="top" wrapText="1"/>
    </xf>
    <xf numFmtId="4" fontId="29" fillId="20" borderId="8" xfId="0" applyNumberFormat="1" applyFont="1" applyFill="1" applyBorder="1" applyAlignment="1">
      <alignment horizontal="right" vertical="top" wrapText="1"/>
    </xf>
    <xf numFmtId="0" fontId="29" fillId="22" borderId="8" xfId="0" applyNumberFormat="1" applyFont="1" applyFill="1" applyBorder="1" applyAlignment="1">
      <alignment vertical="top"/>
    </xf>
    <xf numFmtId="0" fontId="29" fillId="22" borderId="8" xfId="0" applyNumberFormat="1" applyFont="1" applyFill="1" applyBorder="1" applyAlignment="1">
      <alignment horizontal="right" vertical="top" wrapText="1"/>
    </xf>
    <xf numFmtId="4" fontId="29" fillId="22" borderId="8" xfId="0" applyNumberFormat="1" applyFont="1" applyFill="1" applyBorder="1" applyAlignment="1">
      <alignment horizontal="right" vertical="top" wrapText="1"/>
    </xf>
    <xf numFmtId="2" fontId="29" fillId="22" borderId="8" xfId="0" applyNumberFormat="1" applyFont="1" applyFill="1" applyBorder="1" applyAlignment="1">
      <alignment horizontal="right" vertical="top" wrapText="1"/>
    </xf>
    <xf numFmtId="167" fontId="3" fillId="0" borderId="0" xfId="0" applyNumberFormat="1" applyFont="1" applyFill="1"/>
    <xf numFmtId="0" fontId="32" fillId="0" borderId="0" xfId="8"/>
    <xf numFmtId="0" fontId="52" fillId="0" borderId="0" xfId="8" applyFont="1" applyAlignment="1">
      <alignment vertical="top" wrapText="1"/>
    </xf>
    <xf numFmtId="0" fontId="37" fillId="12" borderId="27" xfId="8" applyFont="1" applyFill="1" applyBorder="1" applyAlignment="1">
      <alignment vertical="top" wrapText="1"/>
    </xf>
    <xf numFmtId="0" fontId="37" fillId="12" borderId="26" xfId="8" applyFont="1" applyFill="1" applyBorder="1" applyAlignment="1">
      <alignment vertical="top" wrapText="1"/>
    </xf>
    <xf numFmtId="0" fontId="37" fillId="12" borderId="26" xfId="8" applyFont="1" applyFill="1" applyBorder="1" applyAlignment="1">
      <alignment horizontal="right" vertical="top" wrapText="1"/>
    </xf>
    <xf numFmtId="0" fontId="37" fillId="12" borderId="26" xfId="8" applyFont="1" applyFill="1" applyBorder="1" applyAlignment="1">
      <alignment vertical="top" wrapText="1" indent="2"/>
    </xf>
    <xf numFmtId="0" fontId="33" fillId="12" borderId="26" xfId="8" applyFont="1" applyFill="1" applyBorder="1" applyAlignment="1">
      <alignment vertical="top" wrapText="1" indent="4"/>
    </xf>
    <xf numFmtId="0" fontId="33" fillId="12" borderId="26" xfId="8" applyFont="1" applyFill="1" applyBorder="1" applyAlignment="1">
      <alignment horizontal="right" vertical="top" wrapText="1"/>
    </xf>
    <xf numFmtId="0" fontId="33" fillId="2" borderId="26" xfId="8" applyFont="1" applyFill="1" applyBorder="1" applyAlignment="1">
      <alignment vertical="top" wrapText="1" indent="6"/>
    </xf>
    <xf numFmtId="0" fontId="33" fillId="2" borderId="26" xfId="8" applyFont="1" applyFill="1" applyBorder="1" applyAlignment="1">
      <alignment horizontal="right" vertical="top" wrapText="1"/>
    </xf>
    <xf numFmtId="0" fontId="33" fillId="0" borderId="26" xfId="8" applyFont="1" applyBorder="1" applyAlignment="1">
      <alignment horizontal="right" vertical="top" wrapText="1"/>
    </xf>
    <xf numFmtId="0" fontId="33" fillId="0" borderId="26" xfId="8" applyFont="1" applyBorder="1" applyAlignment="1">
      <alignment vertical="top" wrapText="1" indent="8"/>
    </xf>
    <xf numFmtId="0" fontId="53" fillId="2" borderId="26" xfId="8" applyFont="1" applyFill="1" applyBorder="1" applyAlignment="1">
      <alignment vertical="top" wrapText="1" indent="6"/>
    </xf>
    <xf numFmtId="2" fontId="33" fillId="2" borderId="26" xfId="8" applyNumberFormat="1" applyFont="1" applyFill="1" applyBorder="1" applyAlignment="1">
      <alignment horizontal="right" vertical="top" wrapText="1"/>
    </xf>
    <xf numFmtId="0" fontId="37" fillId="12" borderId="27" xfId="8" applyFont="1" applyFill="1" applyBorder="1" applyAlignment="1">
      <alignment vertical="top"/>
    </xf>
    <xf numFmtId="0" fontId="37" fillId="12" borderId="27" xfId="8" applyFont="1" applyFill="1" applyBorder="1" applyAlignment="1">
      <alignment horizontal="right" vertical="top" wrapText="1"/>
    </xf>
    <xf numFmtId="0" fontId="54" fillId="0" borderId="0" xfId="8" applyFont="1" applyAlignment="1">
      <alignment wrapText="1"/>
    </xf>
    <xf numFmtId="0" fontId="55" fillId="0" borderId="0" xfId="8" applyFont="1" applyAlignment="1">
      <alignment wrapText="1"/>
    </xf>
    <xf numFmtId="0" fontId="24" fillId="0" borderId="0" xfId="8" applyFont="1" applyAlignment="1">
      <alignment vertical="top" wrapText="1"/>
    </xf>
    <xf numFmtId="0" fontId="56" fillId="12" borderId="27" xfId="8" applyFont="1" applyFill="1" applyBorder="1" applyAlignment="1">
      <alignment vertical="top" wrapText="1"/>
    </xf>
    <xf numFmtId="0" fontId="56" fillId="12" borderId="26" xfId="8" applyFont="1" applyFill="1" applyBorder="1" applyAlignment="1">
      <alignment vertical="top"/>
    </xf>
    <xf numFmtId="0" fontId="56" fillId="12" borderId="26" xfId="8" applyFont="1" applyFill="1" applyBorder="1" applyAlignment="1">
      <alignment vertical="top" wrapText="1"/>
    </xf>
    <xf numFmtId="4" fontId="56" fillId="12" borderId="26" xfId="8" applyNumberFormat="1" applyFont="1" applyFill="1" applyBorder="1" applyAlignment="1">
      <alignment horizontal="right" vertical="top" wrapText="1"/>
    </xf>
    <xf numFmtId="0" fontId="56" fillId="12" borderId="26" xfId="8" applyFont="1" applyFill="1" applyBorder="1" applyAlignment="1">
      <alignment horizontal="right" vertical="top" wrapText="1"/>
    </xf>
    <xf numFmtId="0" fontId="53" fillId="0" borderId="26" xfId="8" applyFont="1" applyBorder="1" applyAlignment="1">
      <alignment vertical="top" indent="2"/>
    </xf>
    <xf numFmtId="0" fontId="53" fillId="0" borderId="26" xfId="8" applyFont="1" applyBorder="1" applyAlignment="1">
      <alignment vertical="top"/>
    </xf>
    <xf numFmtId="4" fontId="53" fillId="0" borderId="26" xfId="8" applyNumberFormat="1" applyFont="1" applyBorder="1" applyAlignment="1">
      <alignment horizontal="right" vertical="top" wrapText="1"/>
    </xf>
    <xf numFmtId="0" fontId="53" fillId="2" borderId="26" xfId="8" applyFont="1" applyFill="1" applyBorder="1" applyAlignment="1">
      <alignment vertical="top"/>
    </xf>
    <xf numFmtId="0" fontId="53" fillId="0" borderId="26" xfId="8" applyFont="1" applyBorder="1" applyAlignment="1">
      <alignment horizontal="right"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3" fontId="3" fillId="0" borderId="0" xfId="0" applyNumberFormat="1" applyFont="1" applyAlignment="1">
      <alignment horizontal="right" vertical="center" wrapText="1"/>
    </xf>
    <xf numFmtId="0" fontId="1" fillId="0" borderId="22" xfId="0" applyFont="1" applyBorder="1" applyAlignment="1">
      <alignment vertical="center" wrapText="1"/>
    </xf>
    <xf numFmtId="3" fontId="1" fillId="0" borderId="22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/>
    <xf numFmtId="0" fontId="1" fillId="0" borderId="22" xfId="0" applyFont="1" applyFill="1" applyBorder="1" applyAlignment="1">
      <alignment vertical="center" wrapText="1"/>
    </xf>
    <xf numFmtId="167" fontId="3" fillId="0" borderId="0" xfId="0" applyNumberFormat="1" applyFont="1" applyFill="1" applyAlignment="1">
      <alignment horizontal="center" vertical="center"/>
    </xf>
    <xf numFmtId="0" fontId="21" fillId="7" borderId="13" xfId="0" applyFont="1" applyFill="1" applyBorder="1" applyAlignment="1">
      <alignment horizontal="center" vertical="center"/>
    </xf>
    <xf numFmtId="0" fontId="21" fillId="7" borderId="13" xfId="0" applyFont="1" applyFill="1" applyBorder="1" applyAlignment="1">
      <alignment horizontal="center" vertical="center" wrapText="1"/>
    </xf>
    <xf numFmtId="0" fontId="22" fillId="7" borderId="0" xfId="0" applyFont="1" applyFill="1" applyAlignment="1">
      <alignment horizontal="center" vertical="center"/>
    </xf>
    <xf numFmtId="0" fontId="22" fillId="7" borderId="0" xfId="0" applyFont="1" applyFill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 wrapText="1"/>
    </xf>
    <xf numFmtId="0" fontId="0" fillId="7" borderId="0" xfId="0" applyFill="1"/>
    <xf numFmtId="0" fontId="1" fillId="7" borderId="0" xfId="0" applyFont="1" applyFill="1" applyAlignment="1">
      <alignment horizontal="right" vertical="center" wrapText="1"/>
    </xf>
    <xf numFmtId="3" fontId="3" fillId="7" borderId="0" xfId="0" applyNumberFormat="1" applyFont="1" applyFill="1" applyAlignment="1">
      <alignment horizontal="right" vertical="center" wrapText="1"/>
    </xf>
    <xf numFmtId="3" fontId="1" fillId="7" borderId="22" xfId="0" applyNumberFormat="1" applyFont="1" applyFill="1" applyBorder="1" applyAlignment="1">
      <alignment horizontal="right" vertical="center"/>
    </xf>
    <xf numFmtId="3" fontId="3" fillId="7" borderId="0" xfId="0" applyNumberFormat="1" applyFont="1" applyFill="1" applyAlignment="1">
      <alignment horizontal="right" wrapText="1"/>
    </xf>
    <xf numFmtId="3" fontId="14" fillId="7" borderId="0" xfId="0" applyNumberFormat="1" applyFont="1" applyFill="1" applyAlignment="1">
      <alignment horizontal="right" vertical="center" wrapText="1"/>
    </xf>
    <xf numFmtId="3" fontId="1" fillId="7" borderId="22" xfId="0" applyNumberFormat="1" applyFont="1" applyFill="1" applyBorder="1" applyAlignment="1">
      <alignment horizontal="right" vertical="center" wrapText="1"/>
    </xf>
    <xf numFmtId="3" fontId="0" fillId="7" borderId="0" xfId="0" applyNumberFormat="1" applyFill="1"/>
    <xf numFmtId="3" fontId="1" fillId="7" borderId="0" xfId="0" applyNumberFormat="1" applyFont="1" applyFill="1" applyAlignment="1">
      <alignment horizontal="right" vertical="center" wrapText="1"/>
    </xf>
    <xf numFmtId="3" fontId="31" fillId="7" borderId="0" xfId="0" applyNumberFormat="1" applyFont="1" applyFill="1" applyAlignment="1">
      <alignment horizontal="right" vertical="center" wrapText="1"/>
    </xf>
    <xf numFmtId="3" fontId="3" fillId="7" borderId="0" xfId="0" applyNumberFormat="1" applyFont="1" applyFill="1" applyAlignment="1">
      <alignment horizontal="right" vertical="center"/>
    </xf>
    <xf numFmtId="3" fontId="12" fillId="7" borderId="0" xfId="0" applyNumberFormat="1" applyFont="1" applyFill="1"/>
    <xf numFmtId="167" fontId="0" fillId="7" borderId="0" xfId="0" applyNumberFormat="1" applyFill="1"/>
    <xf numFmtId="0" fontId="3" fillId="7" borderId="0" xfId="0" applyFont="1" applyFill="1" applyAlignment="1">
      <alignment horizontal="justify" vertical="center" wrapText="1"/>
    </xf>
    <xf numFmtId="0" fontId="3" fillId="7" borderId="0" xfId="0" applyFont="1" applyFill="1"/>
    <xf numFmtId="0" fontId="20" fillId="0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horizontal="justify" vertical="center" wrapText="1"/>
    </xf>
    <xf numFmtId="0" fontId="18" fillId="0" borderId="0" xfId="0" applyFont="1" applyFill="1"/>
    <xf numFmtId="0" fontId="22" fillId="0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/>
    <xf numFmtId="0" fontId="3" fillId="0" borderId="24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67" fontId="1" fillId="0" borderId="2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justify" vertical="center" wrapText="1"/>
    </xf>
    <xf numFmtId="0" fontId="0" fillId="0" borderId="0" xfId="0" applyFont="1" applyFill="1" applyAlignment="1"/>
    <xf numFmtId="0" fontId="1" fillId="0" borderId="22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vertical="center" wrapText="1"/>
    </xf>
    <xf numFmtId="3" fontId="1" fillId="7" borderId="23" xfId="0" applyNumberFormat="1" applyFont="1" applyFill="1" applyBorder="1" applyAlignment="1">
      <alignment horizontal="right" vertical="center"/>
    </xf>
    <xf numFmtId="3" fontId="1" fillId="7" borderId="22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29" fillId="0" borderId="8" xfId="0" applyNumberFormat="1" applyFont="1" applyFill="1" applyBorder="1" applyAlignment="1">
      <alignment vertical="top" wrapText="1" indent="4"/>
    </xf>
    <xf numFmtId="0" fontId="28" fillId="9" borderId="8" xfId="0" applyNumberFormat="1" applyFont="1" applyFill="1" applyBorder="1" applyAlignment="1">
      <alignment vertical="top" wrapText="1" indent="2"/>
    </xf>
    <xf numFmtId="0" fontId="28" fillId="8" borderId="8" xfId="0" applyNumberFormat="1" applyFont="1" applyFill="1" applyBorder="1" applyAlignment="1">
      <alignment vertical="top" wrapText="1"/>
    </xf>
    <xf numFmtId="0" fontId="28" fillId="6" borderId="15" xfId="0" applyNumberFormat="1" applyFont="1" applyFill="1" applyBorder="1" applyAlignment="1">
      <alignment vertical="top" wrapText="1"/>
    </xf>
    <xf numFmtId="0" fontId="28" fillId="6" borderId="16" xfId="0" applyNumberFormat="1" applyFont="1" applyFill="1" applyBorder="1" applyAlignment="1">
      <alignment vertical="top" wrapText="1"/>
    </xf>
    <xf numFmtId="0" fontId="28" fillId="6" borderId="17" xfId="0" applyNumberFormat="1" applyFont="1" applyFill="1" applyBorder="1" applyAlignment="1">
      <alignment vertical="top" wrapText="1"/>
    </xf>
    <xf numFmtId="0" fontId="28" fillId="6" borderId="18" xfId="0" applyNumberFormat="1" applyFont="1" applyFill="1" applyBorder="1" applyAlignment="1">
      <alignment vertical="top" wrapText="1"/>
    </xf>
    <xf numFmtId="0" fontId="28" fillId="6" borderId="20" xfId="0" applyNumberFormat="1" applyFont="1" applyFill="1" applyBorder="1" applyAlignment="1">
      <alignment vertical="top" wrapText="1"/>
    </xf>
    <xf numFmtId="0" fontId="28" fillId="6" borderId="15" xfId="0" applyNumberFormat="1" applyFont="1" applyFill="1" applyBorder="1" applyAlignment="1">
      <alignment vertical="top"/>
    </xf>
    <xf numFmtId="0" fontId="37" fillId="12" borderId="28" xfId="8" applyFont="1" applyFill="1" applyBorder="1" applyAlignment="1">
      <alignment vertical="top" wrapText="1"/>
    </xf>
    <xf numFmtId="0" fontId="37" fillId="12" borderId="29" xfId="8" applyFont="1" applyFill="1" applyBorder="1" applyAlignment="1">
      <alignment vertical="top" wrapText="1"/>
    </xf>
    <xf numFmtId="0" fontId="37" fillId="12" borderId="30" xfId="8" applyFont="1" applyFill="1" applyBorder="1" applyAlignment="1">
      <alignment vertical="top" wrapText="1"/>
    </xf>
    <xf numFmtId="0" fontId="50" fillId="0" borderId="0" xfId="8" applyFont="1" applyAlignment="1">
      <alignment horizontal="center" wrapText="1"/>
    </xf>
    <xf numFmtId="0" fontId="51" fillId="0" borderId="0" xfId="8" applyFont="1" applyAlignment="1">
      <alignment horizontal="center" wrapText="1"/>
    </xf>
    <xf numFmtId="0" fontId="37" fillId="12" borderId="27" xfId="8" applyFont="1" applyFill="1" applyBorder="1" applyAlignment="1">
      <alignment vertical="top" wrapText="1"/>
    </xf>
    <xf numFmtId="3" fontId="1" fillId="0" borderId="23" xfId="0" applyNumberFormat="1" applyFont="1" applyFill="1" applyBorder="1" applyAlignment="1">
      <alignment horizontal="right" vertical="center"/>
    </xf>
    <xf numFmtId="3" fontId="1" fillId="0" borderId="22" xfId="0" applyNumberFormat="1" applyFont="1" applyFill="1" applyBorder="1" applyAlignment="1">
      <alignment horizontal="right" vertical="center"/>
    </xf>
    <xf numFmtId="0" fontId="29" fillId="23" borderId="25" xfId="0" applyNumberFormat="1" applyFont="1" applyFill="1" applyBorder="1" applyAlignment="1">
      <alignment vertical="top"/>
    </xf>
    <xf numFmtId="0" fontId="30" fillId="0" borderId="0" xfId="0" applyNumberFormat="1" applyFont="1" applyAlignment="1">
      <alignment wrapText="1"/>
    </xf>
    <xf numFmtId="0" fontId="0" fillId="0" borderId="0" xfId="0" applyNumberFormat="1" applyAlignment="1">
      <alignment vertical="top" wrapText="1"/>
    </xf>
    <xf numFmtId="0" fontId="29" fillId="23" borderId="25" xfId="0" applyNumberFormat="1" applyFont="1" applyFill="1" applyBorder="1" applyAlignment="1">
      <alignment vertical="top" wrapText="1"/>
    </xf>
    <xf numFmtId="0" fontId="44" fillId="3" borderId="12" xfId="0" applyFont="1" applyFill="1" applyBorder="1" applyAlignment="1">
      <alignment horizontal="left" vertical="top" wrapText="1"/>
    </xf>
    <xf numFmtId="0" fontId="41" fillId="3" borderId="12" xfId="0" applyFont="1" applyFill="1" applyBorder="1" applyAlignment="1">
      <alignment horizontal="left" vertical="top" wrapText="1"/>
    </xf>
    <xf numFmtId="0" fontId="43" fillId="0" borderId="0" xfId="0" applyFont="1" applyAlignment="1">
      <alignment horizontal="center" wrapText="1"/>
    </xf>
    <xf numFmtId="0" fontId="38" fillId="0" borderId="0" xfId="0" applyFont="1" applyAlignment="1">
      <alignment horizontal="center" wrapText="1"/>
    </xf>
    <xf numFmtId="0" fontId="38" fillId="2" borderId="0" xfId="0" applyFont="1" applyFill="1" applyAlignment="1">
      <alignment horizontal="center" wrapText="1"/>
    </xf>
  </cellXfs>
  <cellStyles count="9">
    <cellStyle name="Comma 3" xfId="4" xr:uid="{00000000-0005-0000-0000-000000000000}"/>
    <cellStyle name="Normal 2 2" xfId="2" xr:uid="{00000000-0005-0000-0000-000001000000}"/>
    <cellStyle name="Normal 2 2 2" xfId="5" xr:uid="{00000000-0005-0000-0000-000002000000}"/>
    <cellStyle name="Normal 3 2" xfId="3" xr:uid="{00000000-0005-0000-0000-000003000000}"/>
    <cellStyle name="Normal 4 2 2" xfId="6" xr:uid="{00000000-0005-0000-0000-000004000000}"/>
    <cellStyle name="Normal_WP" xfId="7" xr:uid="{00000000-0005-0000-0000-000005000000}"/>
    <cellStyle name="Обычный" xfId="0" builtinId="0"/>
    <cellStyle name="Обычный_Лист1" xfId="8" xr:uid="{00000000-0005-0000-0000-000007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uko/Desktop/&#1042;&#1077;&#1088;&#1089;&#1080;&#1103;%20&#1043;&#1041;_&#1060;&#1054;%20FinQ_30.09.2023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 о фин.полож. "/>
      <sheetName val="опиу"/>
      <sheetName val="Отчет о совокуп.доходе "/>
      <sheetName val="ПЗ"/>
      <sheetName val="Отчет ДДС "/>
      <sheetName val="расш ддс"/>
      <sheetName val="Отчет об измен.в кап. "/>
      <sheetName val="расш финки"/>
      <sheetName val="9 мес 23"/>
      <sheetName val="Лист5"/>
      <sheetName val="осв"/>
    </sheetNames>
    <sheetDataSet>
      <sheetData sheetId="0"/>
      <sheetData sheetId="1"/>
      <sheetData sheetId="2"/>
      <sheetData sheetId="3"/>
      <sheetData sheetId="4"/>
      <sheetData sheetId="5">
        <row r="20">
          <cell r="E20">
            <v>93859677.680000007</v>
          </cell>
        </row>
        <row r="32">
          <cell r="E32">
            <v>4272779</v>
          </cell>
        </row>
        <row r="72">
          <cell r="C72">
            <v>4608856433.75</v>
          </cell>
          <cell r="D72">
            <v>3979000000</v>
          </cell>
        </row>
        <row r="75">
          <cell r="C75">
            <v>247057209.21000001</v>
          </cell>
          <cell r="D75">
            <v>2646000</v>
          </cell>
        </row>
        <row r="80">
          <cell r="C80">
            <v>95000</v>
          </cell>
          <cell r="D80">
            <v>38733186.049999997</v>
          </cell>
        </row>
        <row r="84">
          <cell r="D84">
            <v>16178576.34</v>
          </cell>
        </row>
        <row r="86">
          <cell r="D86">
            <v>24238508.620000001</v>
          </cell>
        </row>
        <row r="87">
          <cell r="D87">
            <v>30348667</v>
          </cell>
        </row>
        <row r="88">
          <cell r="D88">
            <v>42230940</v>
          </cell>
        </row>
        <row r="89">
          <cell r="D89">
            <v>8441733</v>
          </cell>
        </row>
        <row r="90">
          <cell r="D90">
            <v>1129479</v>
          </cell>
        </row>
        <row r="91">
          <cell r="C91">
            <v>16492</v>
          </cell>
          <cell r="D91">
            <v>944336</v>
          </cell>
        </row>
        <row r="92">
          <cell r="D92">
            <v>1309553</v>
          </cell>
        </row>
        <row r="93">
          <cell r="D93">
            <v>10670357</v>
          </cell>
        </row>
        <row r="96">
          <cell r="D96">
            <v>310000</v>
          </cell>
        </row>
        <row r="99">
          <cell r="D99">
            <v>150000000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  <pageSetUpPr fitToPage="1"/>
  </sheetPr>
  <dimension ref="A1:H52"/>
  <sheetViews>
    <sheetView tabSelected="1" zoomScaleNormal="100" workbookViewId="0">
      <selection activeCell="H9" sqref="H9"/>
    </sheetView>
  </sheetViews>
  <sheetFormatPr defaultColWidth="8.88671875" defaultRowHeight="12"/>
  <cols>
    <col min="1" max="1" width="39.44140625" style="65" customWidth="1"/>
    <col min="2" max="2" width="6.88671875" style="65" customWidth="1"/>
    <col min="3" max="3" width="21.5546875" style="88" customWidth="1"/>
    <col min="4" max="4" width="19.77734375" style="65" customWidth="1"/>
    <col min="5" max="7" width="8.88671875" style="65"/>
    <col min="8" max="8" width="13.109375" style="65" customWidth="1"/>
    <col min="9" max="16384" width="8.88671875" style="65"/>
  </cols>
  <sheetData>
    <row r="1" spans="1:5">
      <c r="A1" s="66" t="s">
        <v>0</v>
      </c>
    </row>
    <row r="2" spans="1:5">
      <c r="A2" s="336" t="s">
        <v>1</v>
      </c>
      <c r="B2" s="337"/>
      <c r="C2" s="337"/>
      <c r="D2" s="337"/>
    </row>
    <row r="3" spans="1:5" ht="28.2" customHeight="1">
      <c r="A3" s="337"/>
      <c r="B3" s="337"/>
      <c r="C3" s="337"/>
      <c r="D3" s="337"/>
    </row>
    <row r="4" spans="1:5" ht="16.8" customHeight="1">
      <c r="A4" s="67" t="s">
        <v>2</v>
      </c>
      <c r="B4" s="68" t="s">
        <v>3</v>
      </c>
      <c r="C4" s="310" t="s">
        <v>4</v>
      </c>
      <c r="D4" s="311" t="s">
        <v>5</v>
      </c>
    </row>
    <row r="5" spans="1:5">
      <c r="A5" s="69" t="s">
        <v>6</v>
      </c>
      <c r="B5" s="70"/>
      <c r="C5" s="312"/>
      <c r="D5" s="313"/>
    </row>
    <row r="6" spans="1:5">
      <c r="A6" s="69" t="s">
        <v>7</v>
      </c>
      <c r="B6" s="70"/>
      <c r="C6" s="70"/>
      <c r="D6" s="71"/>
    </row>
    <row r="7" spans="1:5" ht="20.399999999999999" customHeight="1">
      <c r="A7" s="72" t="s">
        <v>8</v>
      </c>
      <c r="B7" s="70">
        <v>10</v>
      </c>
      <c r="C7" s="92">
        <f>осв!I9</f>
        <v>619469.88749999995</v>
      </c>
      <c r="D7" s="89">
        <v>398020</v>
      </c>
      <c r="E7" s="73"/>
    </row>
    <row r="8" spans="1:5" ht="19.8" customHeight="1">
      <c r="A8" s="72" t="s">
        <v>9</v>
      </c>
      <c r="B8" s="70">
        <v>11</v>
      </c>
      <c r="C8" s="92">
        <f>осв!I21</f>
        <v>2894519.1490500001</v>
      </c>
      <c r="D8" s="89">
        <v>2597772</v>
      </c>
      <c r="E8" s="73"/>
    </row>
    <row r="9" spans="1:5" ht="24.6" customHeight="1">
      <c r="A9" s="72" t="s">
        <v>10</v>
      </c>
      <c r="B9" s="70">
        <v>12</v>
      </c>
      <c r="C9" s="89">
        <v>0</v>
      </c>
      <c r="D9" s="89">
        <v>1103607</v>
      </c>
      <c r="E9" s="73"/>
    </row>
    <row r="10" spans="1:5" ht="19.2" customHeight="1">
      <c r="A10" s="72" t="s">
        <v>11</v>
      </c>
      <c r="B10" s="70"/>
      <c r="C10" s="92">
        <f>осв!I14</f>
        <v>3461993.9699300001</v>
      </c>
      <c r="D10" s="89">
        <v>643649</v>
      </c>
    </row>
    <row r="11" spans="1:5" ht="18" customHeight="1">
      <c r="A11" s="72" t="s">
        <v>12</v>
      </c>
      <c r="B11" s="70"/>
      <c r="C11" s="89">
        <f>осв!I31</f>
        <v>43.801480000000005</v>
      </c>
      <c r="D11" s="89"/>
    </row>
    <row r="12" spans="1:5">
      <c r="A12" s="72" t="s">
        <v>13</v>
      </c>
      <c r="B12" s="70"/>
      <c r="C12" s="89">
        <f>осв!I28</f>
        <v>45.139279999999999</v>
      </c>
      <c r="D12" s="89">
        <v>75</v>
      </c>
    </row>
    <row r="13" spans="1:5" ht="14.4" customHeight="1">
      <c r="A13" s="72" t="s">
        <v>14</v>
      </c>
      <c r="B13" s="70"/>
      <c r="C13" s="89">
        <f>осв!I23</f>
        <v>30524.9689</v>
      </c>
      <c r="D13" s="89">
        <v>4875</v>
      </c>
    </row>
    <row r="14" spans="1:5" ht="21.6" customHeight="1">
      <c r="A14" s="74" t="s">
        <v>15</v>
      </c>
      <c r="B14" s="75" t="s">
        <v>16</v>
      </c>
      <c r="C14" s="93">
        <f>SUM(C7:C13)</f>
        <v>7006596.9161400003</v>
      </c>
      <c r="D14" s="93">
        <f>D7+D8+D10+D12+D13+D9</f>
        <v>4747998</v>
      </c>
      <c r="E14" s="73"/>
    </row>
    <row r="15" spans="1:5">
      <c r="A15" s="76" t="s">
        <v>17</v>
      </c>
      <c r="B15" s="70"/>
      <c r="C15" s="89"/>
      <c r="D15" s="89"/>
    </row>
    <row r="16" spans="1:5" ht="17.399999999999999" customHeight="1">
      <c r="A16" s="72" t="s">
        <v>18</v>
      </c>
      <c r="B16" s="70"/>
      <c r="C16" s="89">
        <f>осв!I44</f>
        <v>26492.8711</v>
      </c>
      <c r="D16" s="89">
        <v>27252</v>
      </c>
    </row>
    <row r="17" spans="1:8" ht="14.4" customHeight="1">
      <c r="A17" s="72" t="s">
        <v>19</v>
      </c>
      <c r="B17" s="70"/>
      <c r="C17" s="89">
        <f>осв!I41</f>
        <v>5065.0866999999998</v>
      </c>
      <c r="D17" s="89">
        <v>3736</v>
      </c>
    </row>
    <row r="18" spans="1:8" ht="17.399999999999999" customHeight="1">
      <c r="A18" s="72" t="s">
        <v>20</v>
      </c>
      <c r="B18" s="70"/>
      <c r="C18" s="89">
        <f>осв!I39</f>
        <v>941054.85126000002</v>
      </c>
      <c r="D18" s="89">
        <v>527778</v>
      </c>
    </row>
    <row r="19" spans="1:8" ht="18" customHeight="1">
      <c r="A19" s="72" t="s">
        <v>21</v>
      </c>
      <c r="B19" s="70"/>
      <c r="C19" s="89"/>
      <c r="D19" s="89"/>
    </row>
    <row r="20" spans="1:8" ht="15" customHeight="1">
      <c r="A20" s="74" t="s">
        <v>22</v>
      </c>
      <c r="B20" s="75" t="s">
        <v>16</v>
      </c>
      <c r="C20" s="93">
        <f>SUM(C16:C19)</f>
        <v>972612.80906</v>
      </c>
      <c r="D20" s="93">
        <f>D16++D17+D18+D19</f>
        <v>558766</v>
      </c>
    </row>
    <row r="21" spans="1:8" ht="12.6" customHeight="1">
      <c r="A21" s="77" t="s">
        <v>23</v>
      </c>
      <c r="B21" s="78" t="s">
        <v>16</v>
      </c>
      <c r="C21" s="94">
        <f>C14+C20</f>
        <v>7979209.7252000002</v>
      </c>
      <c r="D21" s="94">
        <f>D14+D20</f>
        <v>5306764</v>
      </c>
      <c r="E21" s="91"/>
      <c r="G21" s="91"/>
      <c r="H21" s="73"/>
    </row>
    <row r="22" spans="1:8">
      <c r="A22" s="76" t="s">
        <v>24</v>
      </c>
      <c r="B22" s="70"/>
      <c r="C22" s="95" t="s">
        <v>16</v>
      </c>
      <c r="D22" s="95" t="s">
        <v>16</v>
      </c>
    </row>
    <row r="23" spans="1:8" ht="18" customHeight="1">
      <c r="A23" s="76" t="s">
        <v>25</v>
      </c>
      <c r="B23" s="70"/>
      <c r="C23" s="95"/>
      <c r="D23" s="95"/>
    </row>
    <row r="24" spans="1:8" ht="18.600000000000001" customHeight="1">
      <c r="A24" s="72" t="s">
        <v>26</v>
      </c>
      <c r="B24" s="70">
        <v>13</v>
      </c>
      <c r="C24" s="89">
        <f>осв!I63</f>
        <v>1835862.67169</v>
      </c>
      <c r="D24" s="89">
        <v>733228</v>
      </c>
    </row>
    <row r="25" spans="1:8" ht="16.2" customHeight="1">
      <c r="A25" s="72" t="s">
        <v>27</v>
      </c>
      <c r="B25" s="70"/>
      <c r="C25" s="92">
        <f>осв!I52</f>
        <v>69357.029970000003</v>
      </c>
      <c r="D25" s="89">
        <v>36338</v>
      </c>
    </row>
    <row r="26" spans="1:8" ht="18" customHeight="1">
      <c r="A26" s="72" t="s">
        <v>28</v>
      </c>
      <c r="B26" s="70"/>
      <c r="C26" s="89">
        <f>осв!I58</f>
        <v>1309.1759999999999</v>
      </c>
      <c r="D26" s="89">
        <v>15</v>
      </c>
    </row>
    <row r="27" spans="1:8">
      <c r="A27" s="72" t="s">
        <v>29</v>
      </c>
      <c r="B27" s="70"/>
      <c r="C27" s="92">
        <f>осв!I69</f>
        <v>10074.51484</v>
      </c>
      <c r="D27" s="89">
        <v>6888</v>
      </c>
    </row>
    <row r="28" spans="1:8">
      <c r="A28" s="72" t="s">
        <v>30</v>
      </c>
      <c r="B28" s="70"/>
      <c r="C28" s="89">
        <f>осв!I49</f>
        <v>134031.29376</v>
      </c>
      <c r="D28" s="89">
        <v>2935</v>
      </c>
    </row>
    <row r="29" spans="1:8" s="88" customFormat="1">
      <c r="A29" s="72" t="s">
        <v>35</v>
      </c>
      <c r="B29" s="70"/>
      <c r="C29" s="89">
        <f>осв!I47</f>
        <v>1250000</v>
      </c>
      <c r="D29" s="89"/>
    </row>
    <row r="30" spans="1:8" ht="20.399999999999999" customHeight="1">
      <c r="A30" s="72" t="s">
        <v>31</v>
      </c>
      <c r="B30" s="70"/>
      <c r="C30" s="89"/>
      <c r="D30" s="89"/>
    </row>
    <row r="31" spans="1:8" ht="22.8" customHeight="1">
      <c r="A31" s="74" t="s">
        <v>32</v>
      </c>
      <c r="B31" s="75" t="s">
        <v>16</v>
      </c>
      <c r="C31" s="93">
        <f>SUM(C24:C30)</f>
        <v>3300634.6862599999</v>
      </c>
      <c r="D31" s="93">
        <f>D24+D25+D26+D27+D30+D28</f>
        <v>779404</v>
      </c>
    </row>
    <row r="32" spans="1:8">
      <c r="A32" s="76" t="s">
        <v>33</v>
      </c>
      <c r="B32" s="70"/>
      <c r="C32" s="89"/>
      <c r="D32" s="89"/>
    </row>
    <row r="33" spans="1:6" ht="20.399999999999999" customHeight="1">
      <c r="A33" s="79" t="s">
        <v>34</v>
      </c>
      <c r="B33" s="80"/>
      <c r="C33" s="96">
        <f>осв!I78</f>
        <v>354.71403999999995</v>
      </c>
      <c r="D33" s="96">
        <v>21414</v>
      </c>
    </row>
    <row r="34" spans="1:6" ht="20.399999999999999" customHeight="1">
      <c r="A34" s="79" t="s">
        <v>35</v>
      </c>
      <c r="B34" s="80"/>
      <c r="C34" s="96">
        <f>осв!I71</f>
        <v>1276947.72875</v>
      </c>
      <c r="D34" s="96">
        <v>1009796</v>
      </c>
    </row>
    <row r="35" spans="1:6" ht="22.8" customHeight="1">
      <c r="A35" s="79" t="s">
        <v>36</v>
      </c>
      <c r="B35" s="80"/>
      <c r="C35" s="96">
        <f>осв!I74</f>
        <v>3089125</v>
      </c>
      <c r="D35" s="96">
        <v>3000709</v>
      </c>
    </row>
    <row r="36" spans="1:6" ht="18" customHeight="1">
      <c r="A36" s="77" t="s">
        <v>37</v>
      </c>
      <c r="B36" s="78" t="s">
        <v>16</v>
      </c>
      <c r="C36" s="94">
        <f>SUM(C33:C35)</f>
        <v>4366427.4427899998</v>
      </c>
      <c r="D36" s="94">
        <f>SUM(D33:D35)</f>
        <v>4031919</v>
      </c>
    </row>
    <row r="37" spans="1:6" ht="18" customHeight="1">
      <c r="A37" s="81" t="s">
        <v>38</v>
      </c>
      <c r="B37" s="82"/>
      <c r="C37" s="97">
        <f>C31+C36</f>
        <v>7667062.1290499996</v>
      </c>
      <c r="D37" s="97">
        <f>D31+D36</f>
        <v>4811323</v>
      </c>
    </row>
    <row r="38" spans="1:6">
      <c r="A38" s="76" t="s">
        <v>39</v>
      </c>
      <c r="B38" s="70"/>
      <c r="C38" s="95"/>
      <c r="D38" s="95"/>
    </row>
    <row r="39" spans="1:6" ht="16.2" customHeight="1">
      <c r="A39" s="72" t="s">
        <v>40</v>
      </c>
      <c r="B39" s="70">
        <v>14</v>
      </c>
      <c r="C39" s="89">
        <f>осв!I80</f>
        <v>300000</v>
      </c>
      <c r="D39" s="89">
        <v>300000</v>
      </c>
    </row>
    <row r="40" spans="1:6" ht="20.399999999999999" customHeight="1">
      <c r="A40" s="72" t="s">
        <v>41</v>
      </c>
      <c r="B40" s="70"/>
      <c r="C40" s="89">
        <f>осв!I82</f>
        <v>12147.596150000001</v>
      </c>
      <c r="D40" s="89">
        <v>195441</v>
      </c>
      <c r="F40" s="73"/>
    </row>
    <row r="41" spans="1:6" ht="16.8" customHeight="1">
      <c r="A41" s="74" t="s">
        <v>42</v>
      </c>
      <c r="B41" s="75" t="s">
        <v>16</v>
      </c>
      <c r="C41" s="93">
        <f>C39+C40</f>
        <v>312147.59615</v>
      </c>
      <c r="D41" s="93">
        <f>D39+D40</f>
        <v>495441</v>
      </c>
    </row>
    <row r="42" spans="1:6" ht="21.6" customHeight="1">
      <c r="A42" s="77" t="s">
        <v>43</v>
      </c>
      <c r="B42" s="78" t="s">
        <v>16</v>
      </c>
      <c r="C42" s="94">
        <f>C31+C36+C41</f>
        <v>7979209.7251999993</v>
      </c>
      <c r="D42" s="94">
        <f>D31+D36+D41</f>
        <v>5306764</v>
      </c>
    </row>
    <row r="43" spans="1:6">
      <c r="A43" s="83"/>
      <c r="B43" s="70"/>
      <c r="C43" s="70"/>
      <c r="D43" s="70"/>
    </row>
    <row r="44" spans="1:6" ht="18.600000000000001" hidden="1" customHeight="1">
      <c r="A44" s="84"/>
      <c r="B44" s="84"/>
      <c r="C44" s="90">
        <f>C41+C37-C21</f>
        <v>0</v>
      </c>
      <c r="D44" s="84"/>
    </row>
    <row r="45" spans="1:6" ht="14.4" customHeight="1">
      <c r="A45" s="85"/>
      <c r="B45" s="331"/>
      <c r="C45" s="331"/>
      <c r="D45" s="83"/>
    </row>
    <row r="46" spans="1:6">
      <c r="A46" s="86" t="s">
        <v>44</v>
      </c>
      <c r="B46" s="332" t="s">
        <v>45</v>
      </c>
      <c r="C46" s="333"/>
      <c r="D46" s="333"/>
    </row>
    <row r="47" spans="1:6">
      <c r="A47" s="86"/>
      <c r="B47" s="86"/>
    </row>
    <row r="48" spans="1:6" ht="14.4" customHeight="1">
      <c r="A48" s="86" t="s">
        <v>46</v>
      </c>
      <c r="B48" s="334" t="s">
        <v>47</v>
      </c>
      <c r="C48" s="334"/>
      <c r="D48" s="83"/>
    </row>
    <row r="49" spans="1:4">
      <c r="A49" s="69"/>
      <c r="B49" s="83"/>
      <c r="C49" s="83"/>
      <c r="D49" s="83"/>
    </row>
    <row r="50" spans="1:4">
      <c r="A50" s="87" t="s">
        <v>48</v>
      </c>
      <c r="B50" s="83"/>
      <c r="C50" s="83"/>
      <c r="D50" s="83"/>
    </row>
    <row r="51" spans="1:4">
      <c r="A51" s="335"/>
      <c r="B51" s="335"/>
      <c r="C51" s="335"/>
      <c r="D51" s="335"/>
    </row>
    <row r="52" spans="1:4">
      <c r="A52" s="83"/>
      <c r="B52" s="83"/>
      <c r="C52" s="83"/>
      <c r="D52" s="83"/>
    </row>
  </sheetData>
  <mergeCells count="5">
    <mergeCell ref="B45:C45"/>
    <mergeCell ref="B46:D46"/>
    <mergeCell ref="B48:C48"/>
    <mergeCell ref="A51:D51"/>
    <mergeCell ref="A2:D3"/>
  </mergeCells>
  <pageMargins left="0.7" right="0.7" top="0.59027777777777801" bottom="0.51180555555555596" header="0.3" footer="0.3"/>
  <pageSetup paperSize="9" scale="93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  <pageSetUpPr fitToPage="1"/>
  </sheetPr>
  <dimension ref="A1:J37"/>
  <sheetViews>
    <sheetView zoomScaleNormal="100" workbookViewId="0">
      <selection activeCell="C18" sqref="C18"/>
    </sheetView>
  </sheetViews>
  <sheetFormatPr defaultColWidth="8.88671875" defaultRowHeight="14.4"/>
  <cols>
    <col min="1" max="1" width="54.77734375" style="17" customWidth="1"/>
    <col min="2" max="2" width="8.88671875" style="17" customWidth="1"/>
    <col min="3" max="3" width="17.33203125" style="17" customWidth="1"/>
    <col min="4" max="4" width="20.5546875" style="17" customWidth="1"/>
    <col min="5" max="5" width="12.33203125" style="17" hidden="1" customWidth="1"/>
    <col min="6" max="6" width="14.109375" style="17" hidden="1" customWidth="1"/>
    <col min="7" max="8" width="8.88671875" style="17" hidden="1" customWidth="1"/>
    <col min="9" max="9" width="20" style="17" hidden="1" customWidth="1"/>
    <col min="10" max="16384" width="8.88671875" style="17"/>
  </cols>
  <sheetData>
    <row r="1" spans="1:8">
      <c r="A1" s="31" t="s">
        <v>0</v>
      </c>
    </row>
    <row r="2" spans="1:8" ht="41.4" customHeight="1">
      <c r="A2" s="339" t="s">
        <v>49</v>
      </c>
      <c r="B2" s="340"/>
      <c r="C2" s="340"/>
      <c r="D2" s="340"/>
    </row>
    <row r="3" spans="1:8" ht="6" customHeight="1">
      <c r="A3" s="340"/>
      <c r="B3" s="340"/>
      <c r="C3" s="340"/>
      <c r="D3" s="340"/>
    </row>
    <row r="4" spans="1:8" ht="18.600000000000001" customHeight="1">
      <c r="A4" s="1" t="s">
        <v>2</v>
      </c>
      <c r="B4" s="2" t="s">
        <v>3</v>
      </c>
      <c r="C4" s="314" t="s">
        <v>523</v>
      </c>
      <c r="D4" s="314" t="s">
        <v>537</v>
      </c>
    </row>
    <row r="5" spans="1:8">
      <c r="A5" s="36" t="s">
        <v>51</v>
      </c>
      <c r="B5" s="5">
        <v>1</v>
      </c>
      <c r="C5" s="50">
        <f>ПЗ!C7</f>
        <v>382169.0123</v>
      </c>
      <c r="D5" s="50">
        <v>115631</v>
      </c>
      <c r="F5" s="21"/>
      <c r="H5" s="24"/>
    </row>
    <row r="6" spans="1:8">
      <c r="A6" s="36" t="s">
        <v>52</v>
      </c>
      <c r="B6" s="5">
        <v>2</v>
      </c>
      <c r="C6" s="50">
        <f>-ПЗ!C38</f>
        <v>-201884.0747</v>
      </c>
      <c r="D6" s="50">
        <v>-100523</v>
      </c>
      <c r="F6" s="21">
        <f>421636-203660-30240-29730+3168</f>
        <v>161174</v>
      </c>
    </row>
    <row r="7" spans="1:8">
      <c r="A7" s="7" t="s">
        <v>65</v>
      </c>
      <c r="B7" s="5">
        <v>3</v>
      </c>
      <c r="C7" s="51">
        <f>ПЗ!C46</f>
        <v>416776.04178999999</v>
      </c>
      <c r="D7" s="50">
        <v>0</v>
      </c>
      <c r="F7" s="24">
        <f>C5+C7</f>
        <v>798945.05408999999</v>
      </c>
      <c r="G7" s="24"/>
    </row>
    <row r="8" spans="1:8">
      <c r="A8" s="36" t="s">
        <v>66</v>
      </c>
      <c r="B8" s="5">
        <v>4</v>
      </c>
      <c r="C8" s="50">
        <f>-ПЗ!C53</f>
        <v>-405113.99734</v>
      </c>
      <c r="D8" s="50">
        <v>-128679</v>
      </c>
      <c r="F8" s="21">
        <v>-203660</v>
      </c>
    </row>
    <row r="9" spans="1:8" ht="26.4">
      <c r="A9" s="7" t="s">
        <v>67</v>
      </c>
      <c r="B9" s="5">
        <v>5</v>
      </c>
      <c r="C9" s="50">
        <f>ПЗ!C59</f>
        <v>17829.005060000003</v>
      </c>
      <c r="D9" s="50"/>
      <c r="F9" s="21"/>
    </row>
    <row r="10" spans="1:8">
      <c r="A10" s="36" t="s">
        <v>531</v>
      </c>
      <c r="B10" s="5">
        <v>6</v>
      </c>
      <c r="C10" s="50">
        <f>-ПЗ!C65</f>
        <v>-55626.691039999998</v>
      </c>
      <c r="D10" s="50">
        <v>-47825</v>
      </c>
      <c r="F10" s="21"/>
    </row>
    <row r="11" spans="1:8">
      <c r="A11" s="7" t="s">
        <v>538</v>
      </c>
      <c r="D11" s="50">
        <v>151718</v>
      </c>
    </row>
    <row r="12" spans="1:8" ht="15.6" hidden="1" customHeight="1">
      <c r="A12" s="52" t="s">
        <v>68</v>
      </c>
      <c r="B12" s="14"/>
      <c r="C12" s="53">
        <f>C5+C6+C10+C8</f>
        <v>-280455.75078</v>
      </c>
      <c r="D12" s="53">
        <f>D5+D6+D10+D8</f>
        <v>-161396</v>
      </c>
    </row>
    <row r="13" spans="1:8" ht="14.4" hidden="1" customHeight="1">
      <c r="A13" s="16"/>
      <c r="B13" s="5"/>
      <c r="C13" s="5"/>
      <c r="D13" s="6"/>
    </row>
    <row r="14" spans="1:8" ht="15.6" hidden="1" customHeight="1"/>
    <row r="15" spans="1:8" ht="15.6" customHeight="1">
      <c r="A15" s="7" t="s">
        <v>69</v>
      </c>
      <c r="B15" s="5"/>
      <c r="C15" s="54"/>
      <c r="D15" s="55"/>
    </row>
    <row r="16" spans="1:8" ht="13.2" customHeight="1">
      <c r="A16" s="13" t="s">
        <v>70</v>
      </c>
      <c r="B16" s="14"/>
      <c r="C16" s="15">
        <f>SUM(C5:C10)</f>
        <v>154149.29606999998</v>
      </c>
      <c r="D16" s="15">
        <f>D5+D6+D7+D8+D10+D9+D11</f>
        <v>-9678</v>
      </c>
    </row>
    <row r="17" spans="1:10">
      <c r="A17" s="56"/>
      <c r="B17" s="5"/>
      <c r="C17" s="5"/>
      <c r="D17" s="6"/>
    </row>
    <row r="18" spans="1:10" ht="15.6" customHeight="1">
      <c r="A18" s="7" t="s">
        <v>58</v>
      </c>
      <c r="B18" s="5">
        <v>9</v>
      </c>
      <c r="C18" s="8">
        <f>-ПЗ!C72</f>
        <v>-30890.587920000002</v>
      </c>
      <c r="D18" s="50">
        <v>-24014</v>
      </c>
      <c r="F18" s="21">
        <f>C7+C10</f>
        <v>361149.35074999998</v>
      </c>
    </row>
    <row r="19" spans="1:10" ht="12" customHeight="1">
      <c r="A19" s="9" t="s">
        <v>59</v>
      </c>
      <c r="B19" s="10" t="s">
        <v>16</v>
      </c>
      <c r="C19" s="11">
        <f>SUM(C16:C18)</f>
        <v>123258.70814999998</v>
      </c>
      <c r="D19" s="11">
        <f>SUM(D16:D18)</f>
        <v>-33692</v>
      </c>
      <c r="J19" s="98"/>
    </row>
    <row r="20" spans="1:10" ht="18.600000000000001" customHeight="1">
      <c r="A20" s="343" t="s">
        <v>60</v>
      </c>
      <c r="B20" s="348" t="s">
        <v>61</v>
      </c>
      <c r="C20" s="348"/>
      <c r="D20" s="6"/>
    </row>
    <row r="21" spans="1:10" ht="13.2" customHeight="1">
      <c r="A21" s="344"/>
      <c r="B21" s="349"/>
      <c r="C21" s="349"/>
      <c r="D21" s="6" t="s">
        <v>62</v>
      </c>
      <c r="J21" s="24"/>
    </row>
    <row r="22" spans="1:10">
      <c r="A22" s="345" t="s">
        <v>63</v>
      </c>
      <c r="B22" s="350" t="s">
        <v>16</v>
      </c>
      <c r="C22" s="352">
        <f>C19+C20</f>
        <v>123258.70814999998</v>
      </c>
      <c r="D22" s="352">
        <f>D19+D20</f>
        <v>-33692</v>
      </c>
    </row>
    <row r="23" spans="1:10">
      <c r="A23" s="346"/>
      <c r="B23" s="340"/>
      <c r="C23" s="340"/>
      <c r="D23" s="340"/>
    </row>
    <row r="24" spans="1:10">
      <c r="A24" s="347"/>
      <c r="B24" s="351"/>
      <c r="C24" s="351"/>
      <c r="D24" s="351"/>
    </row>
    <row r="25" spans="1:10" ht="14.4" hidden="1" customHeight="1">
      <c r="A25" s="57"/>
      <c r="B25" s="16"/>
      <c r="C25" s="269">
        <f>C22-'5710'!F7</f>
        <v>0</v>
      </c>
      <c r="D25" s="16"/>
    </row>
    <row r="26" spans="1:10" ht="13.2" customHeight="1">
      <c r="A26" s="57"/>
      <c r="B26" s="16"/>
      <c r="C26" s="16"/>
      <c r="D26" s="16"/>
    </row>
    <row r="27" spans="1:10">
      <c r="A27" s="7"/>
      <c r="B27" s="7"/>
      <c r="C27" s="7"/>
      <c r="D27" s="7"/>
    </row>
    <row r="28" spans="1:10">
      <c r="A28" s="16"/>
      <c r="B28" s="16"/>
      <c r="C28" s="16"/>
      <c r="D28" s="16"/>
    </row>
    <row r="29" spans="1:10">
      <c r="A29" s="42"/>
      <c r="B29" s="339"/>
      <c r="C29" s="339"/>
      <c r="D29" s="16"/>
    </row>
    <row r="30" spans="1:10" ht="14.4" customHeight="1">
      <c r="A30" s="43" t="s">
        <v>44</v>
      </c>
      <c r="B30" s="341" t="s">
        <v>45</v>
      </c>
      <c r="C30" s="341"/>
      <c r="D30" s="16"/>
      <c r="E30" s="40"/>
    </row>
    <row r="31" spans="1:10" ht="12.6" customHeight="1">
      <c r="A31" s="43" t="s">
        <v>71</v>
      </c>
      <c r="B31" s="341" t="s">
        <v>72</v>
      </c>
      <c r="C31" s="341"/>
      <c r="D31" s="342"/>
      <c r="E31" s="40"/>
    </row>
    <row r="32" spans="1:10">
      <c r="A32" s="58"/>
      <c r="B32" s="16"/>
      <c r="C32" s="16"/>
      <c r="D32" s="16"/>
      <c r="E32" s="40"/>
    </row>
    <row r="33" spans="1:5">
      <c r="A33" s="338" t="s">
        <v>48</v>
      </c>
      <c r="B33" s="338"/>
      <c r="C33" s="338"/>
      <c r="D33" s="338"/>
      <c r="E33" s="40"/>
    </row>
    <row r="34" spans="1:5">
      <c r="A34" s="36"/>
      <c r="B34" s="16"/>
      <c r="C34" s="16"/>
      <c r="D34" s="16"/>
      <c r="E34" s="40"/>
    </row>
    <row r="35" spans="1:5">
      <c r="A35" s="36"/>
      <c r="B35" s="16"/>
      <c r="C35" s="16"/>
      <c r="D35" s="16"/>
      <c r="E35" s="40"/>
    </row>
    <row r="36" spans="1:5">
      <c r="A36" s="36"/>
      <c r="B36" s="40"/>
      <c r="C36" s="40"/>
      <c r="D36" s="40"/>
      <c r="E36" s="40"/>
    </row>
    <row r="37" spans="1:5">
      <c r="A37" s="40"/>
      <c r="B37" s="40"/>
      <c r="C37" s="40"/>
      <c r="D37" s="40"/>
      <c r="E37" s="40"/>
    </row>
  </sheetData>
  <mergeCells count="12">
    <mergeCell ref="A33:D33"/>
    <mergeCell ref="A2:D3"/>
    <mergeCell ref="B29:C29"/>
    <mergeCell ref="B30:C30"/>
    <mergeCell ref="B31:D31"/>
    <mergeCell ref="A20:A21"/>
    <mergeCell ref="A22:A24"/>
    <mergeCell ref="B20:B21"/>
    <mergeCell ref="B22:B24"/>
    <mergeCell ref="C20:C21"/>
    <mergeCell ref="C22:C24"/>
    <mergeCell ref="D22:D24"/>
  </mergeCells>
  <pageMargins left="1.1023622047244099" right="0.31496062992126" top="0.74803149606299202" bottom="0.74803149606299202" header="0.31496062992126" footer="0.31496062992126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G35"/>
  <sheetViews>
    <sheetView workbookViewId="0">
      <selection activeCell="D35" sqref="D35"/>
    </sheetView>
  </sheetViews>
  <sheetFormatPr defaultColWidth="9" defaultRowHeight="14.4"/>
  <cols>
    <col min="1" max="1" width="51.44140625" style="59" customWidth="1"/>
    <col min="2" max="2" width="8.88671875" style="59" customWidth="1"/>
    <col min="3" max="3" width="16.44140625" style="59" customWidth="1"/>
    <col min="4" max="4" width="15.44140625" style="59" customWidth="1"/>
    <col min="5" max="5" width="12.33203125" style="59" customWidth="1"/>
    <col min="6" max="16384" width="9" style="59"/>
  </cols>
  <sheetData>
    <row r="1" spans="1:7">
      <c r="A1" s="60" t="s">
        <v>0</v>
      </c>
    </row>
    <row r="2" spans="1:7" ht="41.4" customHeight="1">
      <c r="A2" s="339" t="s">
        <v>49</v>
      </c>
      <c r="B2" s="340"/>
      <c r="C2" s="340"/>
      <c r="D2" s="340"/>
    </row>
    <row r="3" spans="1:7" ht="9" hidden="1" customHeight="1">
      <c r="A3" s="340"/>
      <c r="B3" s="340"/>
      <c r="C3" s="340"/>
      <c r="D3" s="340"/>
    </row>
    <row r="4" spans="1:7" ht="18.600000000000001" customHeight="1">
      <c r="A4" s="1" t="s">
        <v>2</v>
      </c>
      <c r="B4" s="2" t="s">
        <v>3</v>
      </c>
      <c r="C4" s="2" t="s">
        <v>4</v>
      </c>
      <c r="D4" s="3" t="s">
        <v>50</v>
      </c>
    </row>
    <row r="5" spans="1:7">
      <c r="A5" s="36" t="s">
        <v>51</v>
      </c>
      <c r="B5" s="5">
        <v>4</v>
      </c>
      <c r="C5" s="8">
        <f>'Отчет о совокуп.доходе '!C5</f>
        <v>382169.0123</v>
      </c>
      <c r="D5" s="309">
        <f>'Отчет о совокуп.доходе '!D5</f>
        <v>115631</v>
      </c>
    </row>
    <row r="6" spans="1:7">
      <c r="A6" s="36" t="s">
        <v>52</v>
      </c>
      <c r="B6" s="5">
        <v>5</v>
      </c>
      <c r="C6" s="8">
        <f>'Отчет о совокуп.доходе '!C6</f>
        <v>-201884.0747</v>
      </c>
      <c r="D6" s="309">
        <f>'Отчет о совокуп.доходе '!D6</f>
        <v>-100523</v>
      </c>
    </row>
    <row r="7" spans="1:7">
      <c r="A7" s="36" t="s">
        <v>53</v>
      </c>
      <c r="B7" s="5">
        <v>6</v>
      </c>
      <c r="C7" s="8">
        <f>'Отчет о совокуп.доходе '!C10</f>
        <v>-55626.691039999998</v>
      </c>
      <c r="D7" s="309">
        <f>'Отчет о совокуп.доходе '!D10</f>
        <v>-47825</v>
      </c>
    </row>
    <row r="8" spans="1:7">
      <c r="A8" s="52" t="s">
        <v>54</v>
      </c>
      <c r="B8" s="14"/>
      <c r="C8" s="53">
        <f>C5+C6+C7</f>
        <v>124658.24656</v>
      </c>
      <c r="D8" s="53">
        <f>D5+D6+D7</f>
        <v>-32717</v>
      </c>
    </row>
    <row r="9" spans="1:7" ht="0.6" customHeight="1">
      <c r="A9" s="61"/>
      <c r="B9" s="5"/>
      <c r="C9" s="5"/>
      <c r="D9" s="6"/>
    </row>
    <row r="10" spans="1:7" ht="19.2" customHeight="1">
      <c r="A10" s="36" t="s">
        <v>55</v>
      </c>
      <c r="B10" s="5">
        <v>7</v>
      </c>
      <c r="C10" s="8">
        <f>'Отчет о совокуп.доходе '!C7+'Отчет о совокуп.доходе '!C8</f>
        <v>11662.044449999987</v>
      </c>
      <c r="D10" s="309">
        <f>'Отчет о совокуп.доходе '!D7+'Отчет о совокуп.доходе '!D8+'Отчет о совокуп.доходе '!D11</f>
        <v>23039</v>
      </c>
      <c r="G10" s="62"/>
    </row>
    <row r="11" spans="1:7" ht="46.8" customHeight="1">
      <c r="A11" s="7" t="s">
        <v>56</v>
      </c>
      <c r="B11" s="5">
        <v>8</v>
      </c>
      <c r="C11" s="8">
        <f>'Отчет о совокуп.доходе '!C9</f>
        <v>17829.005060000003</v>
      </c>
      <c r="D11" s="309">
        <f>'Отчет о совокуп.доходе '!D9</f>
        <v>0</v>
      </c>
    </row>
    <row r="12" spans="1:7" ht="13.2" customHeight="1">
      <c r="A12" s="13" t="s">
        <v>57</v>
      </c>
      <c r="B12" s="14"/>
      <c r="C12" s="15">
        <f>C10+C11+C8</f>
        <v>154149.29606999998</v>
      </c>
      <c r="D12" s="15">
        <f>D10+D11+D8</f>
        <v>-9678</v>
      </c>
    </row>
    <row r="13" spans="1:7" hidden="1">
      <c r="A13" s="56"/>
      <c r="B13" s="5"/>
      <c r="C13" s="5"/>
      <c r="D13" s="6"/>
    </row>
    <row r="14" spans="1:7" ht="15.6" customHeight="1">
      <c r="A14" s="7" t="s">
        <v>58</v>
      </c>
      <c r="B14" s="5">
        <v>9</v>
      </c>
      <c r="C14" s="63">
        <f>'Отчет о совокуп.доходе '!C18</f>
        <v>-30890.587920000002</v>
      </c>
      <c r="D14" s="63">
        <f>'Отчет о совокуп.доходе '!D18</f>
        <v>-24014</v>
      </c>
    </row>
    <row r="15" spans="1:7" ht="12" customHeight="1">
      <c r="A15" s="9" t="s">
        <v>59</v>
      </c>
      <c r="B15" s="10" t="s">
        <v>16</v>
      </c>
      <c r="C15" s="11">
        <f>SUM(C12:C14)</f>
        <v>123258.70814999998</v>
      </c>
      <c r="D15" s="11">
        <f>SUM(D12:D14)</f>
        <v>-33692</v>
      </c>
    </row>
    <row r="16" spans="1:7" ht="18.600000000000001" customHeight="1">
      <c r="A16" s="343" t="s">
        <v>60</v>
      </c>
      <c r="B16" s="348" t="s">
        <v>61</v>
      </c>
      <c r="C16" s="348"/>
      <c r="D16" s="6"/>
    </row>
    <row r="17" spans="1:5" hidden="1">
      <c r="A17" s="344"/>
      <c r="B17" s="349"/>
      <c r="C17" s="349"/>
      <c r="D17" s="6" t="s">
        <v>62</v>
      </c>
    </row>
    <row r="18" spans="1:5" ht="43.05" customHeight="1">
      <c r="A18" s="345" t="s">
        <v>63</v>
      </c>
      <c r="B18" s="350" t="s">
        <v>16</v>
      </c>
      <c r="C18" s="352">
        <f>C15+C16</f>
        <v>123258.70814999998</v>
      </c>
      <c r="D18" s="352">
        <f>D15+D16</f>
        <v>-33692</v>
      </c>
    </row>
    <row r="19" spans="1:5" hidden="1">
      <c r="A19" s="346"/>
      <c r="B19" s="340"/>
      <c r="C19" s="340"/>
      <c r="D19" s="340"/>
    </row>
    <row r="20" spans="1:5" hidden="1">
      <c r="A20" s="347"/>
      <c r="B20" s="351"/>
      <c r="C20" s="351"/>
      <c r="D20" s="351"/>
    </row>
    <row r="21" spans="1:5" ht="6.6" hidden="1" customHeight="1">
      <c r="A21" s="57"/>
      <c r="B21" s="61"/>
      <c r="C21" s="61"/>
      <c r="D21" s="61"/>
    </row>
    <row r="22" spans="1:5" hidden="1">
      <c r="A22" s="57"/>
      <c r="B22" s="61"/>
      <c r="C22" s="61"/>
      <c r="D22" s="61"/>
    </row>
    <row r="23" spans="1:5" hidden="1">
      <c r="A23" s="57"/>
      <c r="B23" s="61"/>
      <c r="C23" s="61"/>
      <c r="D23" s="61"/>
    </row>
    <row r="24" spans="1:5" ht="26.4" customHeight="1">
      <c r="A24" s="61"/>
      <c r="B24" s="61"/>
      <c r="C24" s="61"/>
      <c r="D24" s="61"/>
    </row>
    <row r="25" spans="1:5">
      <c r="A25" s="42"/>
      <c r="B25" s="339"/>
      <c r="C25" s="339"/>
      <c r="D25" s="61"/>
    </row>
    <row r="26" spans="1:5" ht="18" customHeight="1">
      <c r="A26" s="43" t="s">
        <v>44</v>
      </c>
      <c r="B26" s="353" t="s">
        <v>64</v>
      </c>
      <c r="C26" s="354"/>
      <c r="D26" s="354"/>
      <c r="E26" s="64"/>
    </row>
    <row r="27" spans="1:5" ht="15" customHeight="1">
      <c r="A27" s="43"/>
      <c r="B27" s="43"/>
      <c r="E27" s="64"/>
    </row>
    <row r="28" spans="1:5" ht="15" customHeight="1">
      <c r="A28" s="43"/>
      <c r="B28" s="43"/>
      <c r="E28" s="64"/>
    </row>
    <row r="29" spans="1:5" ht="12.6" customHeight="1">
      <c r="A29" s="43" t="s">
        <v>46</v>
      </c>
      <c r="B29" s="341" t="s">
        <v>47</v>
      </c>
      <c r="C29" s="341"/>
      <c r="D29" s="61"/>
      <c r="E29" s="64"/>
    </row>
    <row r="30" spans="1:5">
      <c r="A30" s="4"/>
      <c r="B30" s="61"/>
      <c r="C30" s="61"/>
      <c r="D30" s="61"/>
      <c r="E30" s="64"/>
    </row>
    <row r="31" spans="1:5">
      <c r="A31" s="36"/>
      <c r="B31" s="61"/>
      <c r="C31" s="61"/>
      <c r="D31" s="61"/>
      <c r="E31" s="64"/>
    </row>
    <row r="32" spans="1:5">
      <c r="A32" s="338" t="s">
        <v>48</v>
      </c>
      <c r="B32" s="338"/>
      <c r="C32" s="338"/>
      <c r="D32" s="338"/>
      <c r="E32" s="64"/>
    </row>
    <row r="33" spans="1:5">
      <c r="A33" s="36"/>
      <c r="B33" s="61"/>
      <c r="C33" s="61"/>
      <c r="D33" s="61"/>
      <c r="E33" s="64"/>
    </row>
    <row r="34" spans="1:5">
      <c r="A34" s="36"/>
      <c r="B34" s="64"/>
      <c r="C34" s="64"/>
      <c r="D34" s="64"/>
      <c r="E34" s="64"/>
    </row>
    <row r="35" spans="1:5">
      <c r="A35" s="64"/>
      <c r="B35" s="64"/>
      <c r="C35" s="64"/>
      <c r="D35" s="64"/>
      <c r="E35" s="64"/>
    </row>
  </sheetData>
  <mergeCells count="12">
    <mergeCell ref="A2:D3"/>
    <mergeCell ref="B25:C25"/>
    <mergeCell ref="B26:D26"/>
    <mergeCell ref="B29:C29"/>
    <mergeCell ref="A32:D32"/>
    <mergeCell ref="A16:A17"/>
    <mergeCell ref="A18:A20"/>
    <mergeCell ref="B16:B17"/>
    <mergeCell ref="B18:B20"/>
    <mergeCell ref="C16:C17"/>
    <mergeCell ref="C18:C20"/>
    <mergeCell ref="D18:D20"/>
  </mergeCells>
  <pageMargins left="0.39305555555555599" right="0.39305555555555599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E47"/>
  <sheetViews>
    <sheetView topLeftCell="A16" zoomScale="85" zoomScaleNormal="85" workbookViewId="0">
      <selection activeCell="B6" sqref="B6"/>
    </sheetView>
  </sheetViews>
  <sheetFormatPr defaultColWidth="8.88671875" defaultRowHeight="14.4"/>
  <cols>
    <col min="1" max="1" width="61.33203125" style="17" customWidth="1"/>
    <col min="2" max="2" width="15.44140625" style="316" customWidth="1"/>
    <col min="3" max="3" width="13.6640625" style="17" customWidth="1"/>
    <col min="4" max="4" width="8.88671875" style="17"/>
    <col min="5" max="5" width="9.88671875" style="17" customWidth="1"/>
    <col min="6" max="16384" width="8.88671875" style="17"/>
  </cols>
  <sheetData>
    <row r="1" spans="1:4">
      <c r="A1" s="31" t="s">
        <v>0</v>
      </c>
    </row>
    <row r="2" spans="1:4">
      <c r="A2" s="339" t="s">
        <v>536</v>
      </c>
      <c r="B2" s="340"/>
      <c r="C2" s="340"/>
    </row>
    <row r="3" spans="1:4" ht="24" customHeight="1">
      <c r="A3" s="340"/>
      <c r="B3" s="340"/>
      <c r="C3" s="340"/>
    </row>
    <row r="4" spans="1:4" ht="27.6">
      <c r="A4" s="44" t="s">
        <v>2</v>
      </c>
      <c r="B4" s="315" t="s">
        <v>4</v>
      </c>
      <c r="C4" s="315" t="s">
        <v>50</v>
      </c>
      <c r="D4" s="46"/>
    </row>
    <row r="5" spans="1:4">
      <c r="A5" s="299" t="s">
        <v>73</v>
      </c>
      <c r="B5" s="317"/>
      <c r="C5" s="300"/>
    </row>
    <row r="6" spans="1:4" ht="18.600000000000001" customHeight="1">
      <c r="A6" s="301" t="s">
        <v>74</v>
      </c>
      <c r="B6" s="318">
        <f>(Лист1!F77+Лист1!F79-Лист1!G79+Лист1!F97-Лист1!G97)/1000-2939890</f>
        <v>-1712119.0820400077</v>
      </c>
      <c r="C6" s="302">
        <v>-701114</v>
      </c>
    </row>
    <row r="7" spans="1:4" ht="17.399999999999999" customHeight="1">
      <c r="A7" s="301" t="s">
        <v>75</v>
      </c>
      <c r="B7" s="318">
        <f>('[1]расш ддс'!C80-'[1]расш ддс'!D80)/1000</f>
        <v>-38638.186049999997</v>
      </c>
      <c r="C7" s="302">
        <v>-7125</v>
      </c>
    </row>
    <row r="8" spans="1:4" ht="20.399999999999999" customHeight="1">
      <c r="A8" s="301" t="s">
        <v>76</v>
      </c>
      <c r="B8" s="318">
        <f>-('[1]расш ддс'!E20+'[1]расш ддс'!E32+'[1]расш ддс'!D96)/1000</f>
        <v>-98442.456680000003</v>
      </c>
      <c r="C8" s="302">
        <v>-37830</v>
      </c>
    </row>
    <row r="9" spans="1:4" ht="20.399999999999999" customHeight="1">
      <c r="A9" s="301" t="s">
        <v>77</v>
      </c>
      <c r="B9" s="318">
        <f>('[1]расш ддс'!C72-'[1]расш ддс'!D72)/1000+2939890</f>
        <v>3569746.4337499999</v>
      </c>
      <c r="C9" s="125">
        <v>-971102</v>
      </c>
    </row>
    <row r="10" spans="1:4" ht="18.600000000000001" customHeight="1">
      <c r="A10" s="301" t="s">
        <v>78</v>
      </c>
      <c r="B10" s="318">
        <f>-3110612158/1000</f>
        <v>-3110612.1579999998</v>
      </c>
      <c r="C10" s="125">
        <v>-1281444</v>
      </c>
    </row>
    <row r="11" spans="1:4" ht="18.600000000000001" customHeight="1">
      <c r="A11" s="301" t="s">
        <v>79</v>
      </c>
      <c r="B11" s="318">
        <f>-46211+6337</f>
        <v>-39874</v>
      </c>
      <c r="C11" s="302">
        <v>-65447</v>
      </c>
    </row>
    <row r="12" spans="1:4" ht="18.600000000000001" customHeight="1">
      <c r="A12" s="301" t="s">
        <v>80</v>
      </c>
      <c r="B12" s="318">
        <f>-('[1]расш ддс'!D87+'[1]расш ддс'!D88+'[1]расш ддс'!D86+'[1]расш ддс'!D89+'[1]расш ддс'!D90+'[1]расш ддс'!D91-'[1]расш ддс'!C91+'[1]расш ддс'!D92+'[1]расш ддс'!D93)/1000</f>
        <v>-119297.08162000001</v>
      </c>
      <c r="C12" s="125">
        <v>-26730</v>
      </c>
    </row>
    <row r="13" spans="1:4" ht="18.600000000000001" customHeight="1">
      <c r="A13" s="301" t="s">
        <v>81</v>
      </c>
      <c r="B13" s="318">
        <f>('[1]расш ддс'!C75-'[1]расш ддс'!D75)/1000</f>
        <v>244411.20921</v>
      </c>
      <c r="C13" s="125">
        <v>41534</v>
      </c>
    </row>
    <row r="14" spans="1:4" ht="18.600000000000001" customHeight="1">
      <c r="A14" s="301" t="s">
        <v>82</v>
      </c>
      <c r="B14" s="318">
        <f>-('[1]расш ддс'!D84+'[1]расш ддс'!D99)/1000</f>
        <v>-166178.57634</v>
      </c>
      <c r="C14" s="302"/>
    </row>
    <row r="15" spans="1:4" ht="28.8" customHeight="1">
      <c r="A15" s="303" t="s">
        <v>83</v>
      </c>
      <c r="B15" s="319">
        <f>B6+B7+B8+B10+B11+B12+B13+B14+B9</f>
        <v>-1471003.8977700081</v>
      </c>
      <c r="C15" s="304">
        <f>C6+C7+C8+C9+C10+C11+C12+C13+C14</f>
        <v>-3049258</v>
      </c>
    </row>
    <row r="16" spans="1:4">
      <c r="A16" s="12" t="s">
        <v>84</v>
      </c>
      <c r="B16" s="320"/>
      <c r="C16" s="128"/>
    </row>
    <row r="17" spans="1:5" ht="18.600000000000001" customHeight="1">
      <c r="A17" s="7" t="s">
        <v>85</v>
      </c>
      <c r="B17" s="318">
        <v>-2376</v>
      </c>
      <c r="C17" s="126">
        <v>-1289</v>
      </c>
    </row>
    <row r="18" spans="1:5" ht="20.399999999999999" customHeight="1">
      <c r="A18" s="7" t="s">
        <v>86</v>
      </c>
      <c r="B18" s="318">
        <v>-3961</v>
      </c>
      <c r="C18" s="126">
        <v>-29730</v>
      </c>
    </row>
    <row r="19" spans="1:5" ht="20.399999999999999" customHeight="1">
      <c r="A19" s="7" t="s">
        <v>87</v>
      </c>
      <c r="B19" s="318">
        <f>-154757-88960-6337</f>
        <v>-250054</v>
      </c>
      <c r="C19" s="126">
        <v>123682</v>
      </c>
    </row>
    <row r="20" spans="1:5" ht="19.8" customHeight="1">
      <c r="A20" s="7" t="s">
        <v>88</v>
      </c>
      <c r="B20" s="318">
        <v>710137</v>
      </c>
      <c r="C20" s="126">
        <v>0</v>
      </c>
      <c r="E20" s="24"/>
    </row>
    <row r="21" spans="1:5" ht="20.399999999999999" customHeight="1">
      <c r="A21" s="346" t="s">
        <v>89</v>
      </c>
      <c r="B21" s="321">
        <f>B20+B18+B17+B19</f>
        <v>453746</v>
      </c>
      <c r="C21" s="129">
        <f>C20+C18+C19+C17</f>
        <v>92663</v>
      </c>
      <c r="D21" s="48"/>
      <c r="E21" s="24"/>
    </row>
    <row r="22" spans="1:5" ht="9" customHeight="1">
      <c r="A22" s="346"/>
      <c r="B22" s="318"/>
      <c r="C22" s="126"/>
      <c r="E22" s="24"/>
    </row>
    <row r="23" spans="1:5">
      <c r="A23" s="47" t="s">
        <v>90</v>
      </c>
      <c r="B23" s="322"/>
      <c r="C23" s="130"/>
      <c r="E23" s="24"/>
    </row>
    <row r="24" spans="1:5">
      <c r="A24" s="7" t="s">
        <v>91</v>
      </c>
      <c r="B24" s="323"/>
      <c r="C24" s="131"/>
    </row>
    <row r="25" spans="1:5">
      <c r="A25" s="36" t="s">
        <v>92</v>
      </c>
      <c r="B25" s="318">
        <v>2040000</v>
      </c>
      <c r="C25" s="126">
        <v>1900000</v>
      </c>
    </row>
    <row r="26" spans="1:5">
      <c r="A26" s="36" t="s">
        <v>93</v>
      </c>
      <c r="B26" s="318">
        <v>-540000</v>
      </c>
      <c r="C26" s="126">
        <v>-1943705</v>
      </c>
    </row>
    <row r="27" spans="1:5">
      <c r="A27" s="36" t="s">
        <v>94</v>
      </c>
      <c r="B27" s="318"/>
      <c r="C27" s="126">
        <v>3000000</v>
      </c>
    </row>
    <row r="28" spans="1:5">
      <c r="A28" s="36" t="s">
        <v>95</v>
      </c>
      <c r="B28" s="318">
        <v>-261292</v>
      </c>
      <c r="C28" s="126">
        <v>0</v>
      </c>
    </row>
    <row r="29" spans="1:5" ht="34.200000000000003" customHeight="1">
      <c r="A29" s="346" t="s">
        <v>96</v>
      </c>
      <c r="B29" s="324">
        <f>B25+B26+B28</f>
        <v>1238708</v>
      </c>
      <c r="C29" s="128">
        <f>C25+C26+C28+C27</f>
        <v>2956295</v>
      </c>
    </row>
    <row r="30" spans="1:5" ht="14.4" hidden="1" customHeight="1">
      <c r="A30" s="346"/>
      <c r="B30" s="324"/>
      <c r="C30" s="128" t="s">
        <v>62</v>
      </c>
    </row>
    <row r="31" spans="1:5">
      <c r="A31" s="7" t="s">
        <v>97</v>
      </c>
      <c r="B31" s="318" t="s">
        <v>62</v>
      </c>
      <c r="C31" s="126" t="s">
        <v>62</v>
      </c>
    </row>
    <row r="32" spans="1:5" ht="25.2" customHeight="1">
      <c r="A32" s="346" t="s">
        <v>98</v>
      </c>
      <c r="B32" s="324">
        <f>B15+B21+B29</f>
        <v>221450.10222999193</v>
      </c>
      <c r="C32" s="128">
        <v>-300</v>
      </c>
    </row>
    <row r="33" spans="1:5" ht="6.6" hidden="1" customHeight="1">
      <c r="A33" s="355"/>
      <c r="B33" s="322"/>
      <c r="C33" s="130" t="s">
        <v>62</v>
      </c>
    </row>
    <row r="34" spans="1:5">
      <c r="A34" s="7" t="s">
        <v>99</v>
      </c>
      <c r="B34" s="325"/>
      <c r="C34" s="128">
        <v>4</v>
      </c>
    </row>
    <row r="35" spans="1:5" ht="19.8" customHeight="1">
      <c r="A35" s="7" t="s">
        <v>100</v>
      </c>
      <c r="B35" s="326">
        <f>'Отчет о фин.полож. '!D7</f>
        <v>398020</v>
      </c>
      <c r="C35" s="126">
        <v>487</v>
      </c>
      <c r="E35" s="24"/>
    </row>
    <row r="36" spans="1:5" ht="18.600000000000001" customHeight="1">
      <c r="A36" s="356" t="s">
        <v>101</v>
      </c>
      <c r="B36" s="357">
        <f>'Отчет о фин.полож. '!C7</f>
        <v>619469.88749999995</v>
      </c>
      <c r="C36" s="133">
        <v>191</v>
      </c>
    </row>
    <row r="37" spans="1:5" ht="2.4" customHeight="1">
      <c r="A37" s="355"/>
      <c r="B37" s="358"/>
      <c r="C37" s="130" t="s">
        <v>62</v>
      </c>
    </row>
    <row r="38" spans="1:5" hidden="1">
      <c r="A38" s="40"/>
      <c r="B38" s="327">
        <f>B35+B32-B36</f>
        <v>0.21472999197430909</v>
      </c>
      <c r="C38" s="49"/>
    </row>
    <row r="39" spans="1:5">
      <c r="A39" s="359"/>
      <c r="B39" s="360"/>
      <c r="C39" s="360"/>
    </row>
    <row r="40" spans="1:5">
      <c r="B40" s="328"/>
    </row>
    <row r="41" spans="1:5">
      <c r="A41" s="42"/>
      <c r="B41" s="361"/>
      <c r="C41" s="361"/>
      <c r="D41" s="40"/>
    </row>
    <row r="42" spans="1:5" ht="14.4" customHeight="1">
      <c r="A42" s="43" t="s">
        <v>44</v>
      </c>
      <c r="B42" s="353" t="s">
        <v>64</v>
      </c>
      <c r="C42" s="342"/>
      <c r="D42" s="342"/>
    </row>
    <row r="43" spans="1:5">
      <c r="A43" s="43"/>
      <c r="B43" s="329"/>
    </row>
    <row r="44" spans="1:5" ht="14.4" customHeight="1">
      <c r="A44" s="43" t="s">
        <v>46</v>
      </c>
      <c r="B44" s="341" t="s">
        <v>47</v>
      </c>
      <c r="C44" s="341"/>
      <c r="D44" s="16"/>
    </row>
    <row r="45" spans="1:5">
      <c r="A45" s="4"/>
      <c r="B45" s="330"/>
      <c r="C45" s="16"/>
      <c r="D45" s="16"/>
    </row>
    <row r="46" spans="1:5">
      <c r="A46" s="36"/>
      <c r="B46" s="330"/>
      <c r="C46" s="16"/>
      <c r="D46" s="16"/>
    </row>
    <row r="47" spans="1:5">
      <c r="A47" s="338" t="s">
        <v>48</v>
      </c>
      <c r="B47" s="338"/>
      <c r="C47" s="338"/>
      <c r="D47" s="338"/>
    </row>
  </sheetData>
  <mergeCells count="11">
    <mergeCell ref="A39:C39"/>
    <mergeCell ref="B41:C41"/>
    <mergeCell ref="B42:D42"/>
    <mergeCell ref="B44:C44"/>
    <mergeCell ref="A47:D47"/>
    <mergeCell ref="A2:C3"/>
    <mergeCell ref="A21:A22"/>
    <mergeCell ref="A29:A30"/>
    <mergeCell ref="A32:A33"/>
    <mergeCell ref="A36:A37"/>
    <mergeCell ref="B36:B37"/>
  </mergeCells>
  <pageMargins left="0.7" right="0.7" top="0.75" bottom="0.75" header="0.3" footer="0.3"/>
  <pageSetup paperSize="9" scale="8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39997558519241921"/>
  </sheetPr>
  <dimension ref="A1:H24"/>
  <sheetViews>
    <sheetView workbookViewId="0">
      <selection activeCell="B18" sqref="B18:C18"/>
    </sheetView>
  </sheetViews>
  <sheetFormatPr defaultColWidth="8.88671875" defaultRowHeight="14.4"/>
  <cols>
    <col min="1" max="1" width="34.88671875" style="17" customWidth="1"/>
    <col min="2" max="2" width="21.88671875" style="17" customWidth="1"/>
    <col min="3" max="3" width="21.21875" style="17" customWidth="1"/>
    <col min="4" max="4" width="10.5546875" style="17" customWidth="1"/>
    <col min="5" max="16384" width="8.88671875" style="17"/>
  </cols>
  <sheetData>
    <row r="1" spans="1:4">
      <c r="A1" s="31" t="s">
        <v>0</v>
      </c>
    </row>
    <row r="2" spans="1:4">
      <c r="A2" s="339" t="s">
        <v>534</v>
      </c>
      <c r="B2" s="340"/>
      <c r="C2" s="340"/>
      <c r="D2" s="340"/>
    </row>
    <row r="3" spans="1:4" ht="30.6" customHeight="1">
      <c r="A3" s="340"/>
      <c r="B3" s="340"/>
      <c r="C3" s="340"/>
      <c r="D3" s="340"/>
    </row>
    <row r="4" spans="1:4" ht="26.4" customHeight="1">
      <c r="A4" s="1" t="s">
        <v>2</v>
      </c>
      <c r="B4" s="32" t="s">
        <v>102</v>
      </c>
      <c r="C4" s="33" t="s">
        <v>103</v>
      </c>
      <c r="D4" s="32" t="s">
        <v>104</v>
      </c>
    </row>
    <row r="5" spans="1:4">
      <c r="A5" s="34" t="s">
        <v>105</v>
      </c>
      <c r="B5" s="35">
        <v>300000</v>
      </c>
      <c r="C5" s="35">
        <v>-4275</v>
      </c>
      <c r="D5" s="35">
        <v>295725</v>
      </c>
    </row>
    <row r="6" spans="1:4">
      <c r="A6" s="36" t="s">
        <v>106</v>
      </c>
      <c r="B6" s="37" t="s">
        <v>62</v>
      </c>
      <c r="C6" s="37" t="s">
        <v>62</v>
      </c>
      <c r="D6" s="35" t="s">
        <v>62</v>
      </c>
    </row>
    <row r="7" spans="1:4" ht="18.600000000000001" customHeight="1">
      <c r="A7" s="36" t="s">
        <v>107</v>
      </c>
      <c r="B7" s="37" t="s">
        <v>62</v>
      </c>
      <c r="C7" s="37">
        <v>199716</v>
      </c>
      <c r="D7" s="35">
        <v>199716</v>
      </c>
    </row>
    <row r="8" spans="1:4" ht="18.600000000000001" customHeight="1">
      <c r="A8" s="36" t="s">
        <v>108</v>
      </c>
      <c r="B8" s="37"/>
      <c r="C8" s="37">
        <v>-195441</v>
      </c>
      <c r="D8" s="35">
        <v>-195441</v>
      </c>
    </row>
    <row r="9" spans="1:4">
      <c r="A9" s="38" t="s">
        <v>109</v>
      </c>
      <c r="B9" s="39">
        <v>300000</v>
      </c>
      <c r="C9" s="39">
        <f>C5+C7+C8</f>
        <v>0</v>
      </c>
      <c r="D9" s="39">
        <f>D5+D7+D8</f>
        <v>300000</v>
      </c>
    </row>
    <row r="10" spans="1:4">
      <c r="A10" s="36" t="s">
        <v>106</v>
      </c>
      <c r="B10" s="37" t="s">
        <v>62</v>
      </c>
      <c r="C10" s="37" t="s">
        <v>62</v>
      </c>
      <c r="D10" s="35" t="s">
        <v>62</v>
      </c>
    </row>
    <row r="11" spans="1:4">
      <c r="A11" s="36" t="s">
        <v>110</v>
      </c>
      <c r="B11" s="37" t="s">
        <v>62</v>
      </c>
      <c r="C11" s="37">
        <f>'Отчет о совокуп.доходе '!C19</f>
        <v>123258.70814999998</v>
      </c>
      <c r="D11" s="35">
        <f>C11</f>
        <v>123258.70814999998</v>
      </c>
    </row>
    <row r="12" spans="1:4">
      <c r="A12" s="36" t="s">
        <v>108</v>
      </c>
      <c r="B12" s="37"/>
      <c r="C12" s="37">
        <f>-111111</f>
        <v>-111111</v>
      </c>
      <c r="D12" s="35">
        <f>C12</f>
        <v>-111111</v>
      </c>
    </row>
    <row r="13" spans="1:4">
      <c r="A13" s="38" t="s">
        <v>535</v>
      </c>
      <c r="B13" s="39">
        <v>300000</v>
      </c>
      <c r="C13" s="39">
        <f>C9+C11+C12</f>
        <v>12147.708149999977</v>
      </c>
      <c r="D13" s="39">
        <f>B13+C13</f>
        <v>312147.70814999996</v>
      </c>
    </row>
    <row r="14" spans="1:4" hidden="1">
      <c r="A14" s="40"/>
      <c r="B14" s="40"/>
      <c r="C14" s="49">
        <f>C13-'Отчет о фин.полож. '!C40</f>
        <v>0.11199999997552368</v>
      </c>
      <c r="D14" s="49">
        <f>D13-'Отчет о фин.полож. '!C41</f>
        <v>0.11199999996460974</v>
      </c>
    </row>
    <row r="15" spans="1:4">
      <c r="A15" s="360"/>
      <c r="B15" s="360"/>
      <c r="C15" s="360"/>
      <c r="D15" s="360"/>
    </row>
    <row r="16" spans="1:4">
      <c r="A16" s="40"/>
      <c r="B16" s="40"/>
      <c r="C16" s="40"/>
      <c r="D16" s="40"/>
    </row>
    <row r="17" spans="1:8">
      <c r="H17" s="41"/>
    </row>
    <row r="18" spans="1:8">
      <c r="A18" s="42"/>
      <c r="B18" s="361"/>
      <c r="C18" s="361"/>
      <c r="D18" s="40"/>
    </row>
    <row r="19" spans="1:8">
      <c r="A19" s="43" t="s">
        <v>44</v>
      </c>
      <c r="B19" s="353" t="s">
        <v>64</v>
      </c>
      <c r="C19" s="342"/>
      <c r="D19" s="342"/>
    </row>
    <row r="20" spans="1:8">
      <c r="A20" s="43"/>
      <c r="B20" s="43"/>
    </row>
    <row r="21" spans="1:8" ht="14.4" customHeight="1">
      <c r="A21" s="43" t="s">
        <v>46</v>
      </c>
      <c r="B21" s="341" t="s">
        <v>47</v>
      </c>
      <c r="C21" s="341"/>
      <c r="D21" s="16"/>
    </row>
    <row r="22" spans="1:8">
      <c r="A22" s="4"/>
      <c r="B22" s="16"/>
      <c r="C22" s="16"/>
      <c r="D22" s="16"/>
    </row>
    <row r="23" spans="1:8" ht="13.8" customHeight="1">
      <c r="A23" s="36"/>
      <c r="B23" s="16"/>
      <c r="C23" s="16"/>
      <c r="D23" s="16"/>
    </row>
    <row r="24" spans="1:8">
      <c r="A24" s="338" t="s">
        <v>48</v>
      </c>
      <c r="B24" s="338"/>
      <c r="C24" s="338"/>
      <c r="D24" s="338"/>
    </row>
  </sheetData>
  <mergeCells count="6">
    <mergeCell ref="A24:D24"/>
    <mergeCell ref="A2:D3"/>
    <mergeCell ref="A15:D15"/>
    <mergeCell ref="B18:C18"/>
    <mergeCell ref="B19:D19"/>
    <mergeCell ref="B21:C21"/>
  </mergeCells>
  <pageMargins left="0.39305555555555599" right="0.156944444444444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39997558519241921"/>
  </sheetPr>
  <dimension ref="B1:AH72"/>
  <sheetViews>
    <sheetView topLeftCell="A16" zoomScale="70" zoomScaleNormal="70" workbookViewId="0">
      <selection activeCell="O24" sqref="O24"/>
    </sheetView>
  </sheetViews>
  <sheetFormatPr defaultColWidth="8.88671875" defaultRowHeight="14.4"/>
  <cols>
    <col min="1" max="1" width="8.88671875" style="17"/>
    <col min="2" max="2" width="62.88671875" style="17" customWidth="1"/>
    <col min="3" max="3" width="22.44140625" style="98" customWidth="1"/>
    <col min="4" max="4" width="15.5546875" style="17" customWidth="1"/>
    <col min="5" max="5" width="10.44140625" style="17" customWidth="1"/>
    <col min="6" max="6" width="8.88671875" style="17" hidden="1" customWidth="1"/>
    <col min="7" max="7" width="49.21875" style="17" hidden="1" customWidth="1"/>
    <col min="8" max="9" width="8.88671875" style="17" hidden="1" customWidth="1"/>
    <col min="10" max="10" width="22.109375" style="17" hidden="1" customWidth="1"/>
    <col min="11" max="11" width="14.77734375" style="17" hidden="1" customWidth="1"/>
    <col min="12" max="14" width="8.88671875" style="17" hidden="1" customWidth="1"/>
    <col min="15" max="16" width="8.88671875" style="17" customWidth="1"/>
    <col min="17" max="17" width="11.6640625" style="17" customWidth="1"/>
    <col min="18" max="19" width="8.88671875" style="17" customWidth="1"/>
    <col min="20" max="21" width="13" style="17" customWidth="1"/>
    <col min="22" max="31" width="8.88671875" style="17" customWidth="1"/>
    <col min="32" max="16384" width="8.88671875" style="17"/>
  </cols>
  <sheetData>
    <row r="1" spans="2:34">
      <c r="B1" s="18" t="s">
        <v>111</v>
      </c>
    </row>
    <row r="3" spans="2:34">
      <c r="B3" s="19" t="s">
        <v>2</v>
      </c>
      <c r="C3" s="99" t="s">
        <v>523</v>
      </c>
    </row>
    <row r="4" spans="2:34">
      <c r="B4" s="19" t="s">
        <v>112</v>
      </c>
      <c r="C4" s="99"/>
    </row>
    <row r="5" spans="2:34" ht="14.4" customHeight="1">
      <c r="B5" s="20" t="s">
        <v>113</v>
      </c>
      <c r="C5" s="100">
        <v>110904</v>
      </c>
      <c r="F5" s="365" t="s">
        <v>114</v>
      </c>
      <c r="G5" s="365"/>
      <c r="H5" s="365" t="s">
        <v>115</v>
      </c>
      <c r="I5" s="365"/>
      <c r="J5" s="365" t="s">
        <v>116</v>
      </c>
      <c r="K5" s="365"/>
      <c r="L5" s="365" t="s">
        <v>117</v>
      </c>
      <c r="M5" s="365"/>
      <c r="N5" s="365"/>
    </row>
    <row r="6" spans="2:34" ht="15.6" customHeight="1">
      <c r="B6" s="20" t="s">
        <v>118</v>
      </c>
      <c r="C6" s="100">
        <v>271265</v>
      </c>
      <c r="F6" s="365" t="s">
        <v>119</v>
      </c>
      <c r="G6" s="365"/>
      <c r="H6" s="366" t="s">
        <v>120</v>
      </c>
      <c r="I6" s="366" t="s">
        <v>121</v>
      </c>
      <c r="J6" s="366" t="s">
        <v>120</v>
      </c>
      <c r="K6" s="366" t="s">
        <v>121</v>
      </c>
      <c r="L6" s="366" t="s">
        <v>120</v>
      </c>
      <c r="M6" s="366" t="s">
        <v>121</v>
      </c>
      <c r="N6" s="366"/>
      <c r="AH6" s="21"/>
    </row>
    <row r="7" spans="2:34" ht="16.8" customHeight="1">
      <c r="B7" s="22" t="s">
        <v>122</v>
      </c>
      <c r="C7" s="101">
        <f>'5710'!G8</f>
        <v>382169.0123</v>
      </c>
      <c r="F7" s="365" t="s">
        <v>123</v>
      </c>
      <c r="G7" s="365"/>
      <c r="H7" s="367"/>
      <c r="I7" s="367"/>
      <c r="J7" s="367"/>
      <c r="K7" s="367"/>
      <c r="L7" s="367"/>
      <c r="M7" s="368"/>
      <c r="N7" s="369"/>
    </row>
    <row r="8" spans="2:34" ht="16.8" customHeight="1">
      <c r="B8" s="23"/>
      <c r="C8" s="258">
        <f>SUM(C5:C6)-C7</f>
        <v>-1.2300000002142042E-2</v>
      </c>
      <c r="F8" s="364" t="s">
        <v>524</v>
      </c>
      <c r="G8" s="364"/>
      <c r="H8" s="107"/>
      <c r="I8" s="107"/>
      <c r="J8" s="108">
        <v>206176685.56</v>
      </c>
      <c r="K8" s="108">
        <v>206176685.56</v>
      </c>
      <c r="L8" s="107"/>
      <c r="M8" s="109"/>
      <c r="N8" s="110"/>
    </row>
    <row r="9" spans="2:34" ht="19.05" customHeight="1">
      <c r="B9" s="18" t="s">
        <v>124</v>
      </c>
      <c r="D9" s="24"/>
      <c r="F9" s="363" t="s">
        <v>525</v>
      </c>
      <c r="G9" s="363"/>
      <c r="H9" s="111"/>
      <c r="I9" s="111"/>
      <c r="J9" s="112">
        <v>206176685.56</v>
      </c>
      <c r="K9" s="112">
        <v>206176685.56</v>
      </c>
      <c r="L9" s="111"/>
      <c r="M9" s="113"/>
      <c r="N9" s="114"/>
    </row>
    <row r="10" spans="2:34" ht="14.4" customHeight="1">
      <c r="F10" s="362" t="s">
        <v>125</v>
      </c>
      <c r="G10" s="362"/>
      <c r="H10" s="121"/>
      <c r="I10" s="121"/>
      <c r="J10" s="121"/>
      <c r="K10" s="122">
        <v>201876574.69999999</v>
      </c>
      <c r="L10" s="121"/>
      <c r="M10" s="115"/>
      <c r="N10" s="116"/>
    </row>
    <row r="11" spans="2:34" ht="15" customHeight="1">
      <c r="B11" s="19" t="s">
        <v>2</v>
      </c>
      <c r="C11" s="99" t="s">
        <v>523</v>
      </c>
      <c r="F11" s="362" t="s">
        <v>126</v>
      </c>
      <c r="G11" s="362"/>
      <c r="H11" s="121"/>
      <c r="I11" s="121"/>
      <c r="J11" s="122">
        <v>217128.27</v>
      </c>
      <c r="K11" s="121"/>
      <c r="L11" s="121"/>
      <c r="M11" s="123"/>
      <c r="N11" s="124"/>
    </row>
    <row r="12" spans="2:34" ht="15.6" customHeight="1">
      <c r="B12" s="20" t="s">
        <v>128</v>
      </c>
      <c r="C12" s="102">
        <v>124533</v>
      </c>
      <c r="F12" s="362" t="s">
        <v>127</v>
      </c>
      <c r="G12" s="362"/>
      <c r="H12" s="121"/>
      <c r="I12" s="121"/>
      <c r="J12" s="122">
        <v>63333.33</v>
      </c>
      <c r="K12" s="121"/>
      <c r="L12" s="121"/>
      <c r="M12" s="123"/>
      <c r="N12" s="124"/>
    </row>
    <row r="13" spans="2:34" ht="15.6" customHeight="1">
      <c r="B13" s="25" t="s">
        <v>130</v>
      </c>
      <c r="C13" s="102">
        <v>29465</v>
      </c>
      <c r="F13" s="362" t="s">
        <v>129</v>
      </c>
      <c r="G13" s="362"/>
      <c r="H13" s="121"/>
      <c r="I13" s="121"/>
      <c r="J13" s="122">
        <v>5704729.4699999997</v>
      </c>
      <c r="K13" s="121"/>
      <c r="L13" s="121"/>
      <c r="M13" s="123"/>
      <c r="N13" s="124"/>
    </row>
    <row r="14" spans="2:34" ht="15.6" customHeight="1">
      <c r="B14" s="20" t="s">
        <v>132</v>
      </c>
      <c r="C14" s="102">
        <v>9111</v>
      </c>
      <c r="F14" s="362" t="s">
        <v>131</v>
      </c>
      <c r="G14" s="362"/>
      <c r="H14" s="121"/>
      <c r="I14" s="121"/>
      <c r="J14" s="122">
        <v>7303778.5999999996</v>
      </c>
      <c r="K14" s="121"/>
      <c r="L14" s="121"/>
      <c r="M14" s="123"/>
      <c r="N14" s="124"/>
    </row>
    <row r="15" spans="2:34" ht="19.95" customHeight="1">
      <c r="B15" s="20" t="s">
        <v>134</v>
      </c>
      <c r="C15" s="102">
        <v>1454</v>
      </c>
      <c r="D15" s="21"/>
      <c r="F15" s="362" t="s">
        <v>133</v>
      </c>
      <c r="G15" s="362"/>
      <c r="H15" s="121"/>
      <c r="I15" s="121"/>
      <c r="J15" s="122">
        <v>18462724</v>
      </c>
      <c r="K15" s="121"/>
      <c r="L15" s="121"/>
      <c r="M15" s="123"/>
      <c r="N15" s="124"/>
    </row>
    <row r="16" spans="2:34" ht="15.6" customHeight="1">
      <c r="B16" s="20" t="s">
        <v>136</v>
      </c>
      <c r="C16" s="102">
        <v>1250</v>
      </c>
      <c r="F16" s="362" t="s">
        <v>135</v>
      </c>
      <c r="G16" s="362"/>
      <c r="H16" s="121"/>
      <c r="I16" s="121"/>
      <c r="J16" s="121"/>
      <c r="K16" s="121"/>
      <c r="L16" s="121"/>
      <c r="M16" s="123"/>
      <c r="N16" s="124"/>
    </row>
    <row r="17" spans="2:14" ht="15.6" customHeight="1">
      <c r="B17" s="20" t="s">
        <v>530</v>
      </c>
      <c r="C17" s="102">
        <v>20015</v>
      </c>
      <c r="F17" s="362" t="s">
        <v>137</v>
      </c>
      <c r="G17" s="362"/>
      <c r="H17" s="121"/>
      <c r="I17" s="121"/>
      <c r="J17" s="122">
        <v>1136358</v>
      </c>
      <c r="K17" s="121"/>
      <c r="L17" s="121"/>
      <c r="M17" s="123"/>
      <c r="N17" s="124"/>
    </row>
    <row r="18" spans="2:14" ht="14.4" customHeight="1">
      <c r="B18" s="20" t="str">
        <f>F26</f>
        <v>НДС не принятый к зачету</v>
      </c>
      <c r="C18" s="102">
        <v>1262</v>
      </c>
      <c r="F18" s="362" t="s">
        <v>139</v>
      </c>
      <c r="G18" s="362"/>
      <c r="H18" s="121"/>
      <c r="I18" s="121"/>
      <c r="J18" s="122">
        <v>46359.77</v>
      </c>
      <c r="K18" s="121"/>
      <c r="L18" s="121"/>
      <c r="M18" s="123"/>
      <c r="N18" s="124"/>
    </row>
    <row r="19" spans="2:14" ht="15.6" customHeight="1">
      <c r="B19" s="20" t="s">
        <v>138</v>
      </c>
      <c r="C19" s="102">
        <v>38</v>
      </c>
      <c r="F19" s="362" t="s">
        <v>141</v>
      </c>
      <c r="G19" s="362"/>
      <c r="H19" s="121"/>
      <c r="I19" s="121"/>
      <c r="J19" s="122">
        <v>45146.46</v>
      </c>
      <c r="K19" s="121"/>
      <c r="L19" s="121"/>
      <c r="M19" s="123"/>
      <c r="N19" s="124"/>
    </row>
    <row r="20" spans="2:14" ht="14.4" hidden="1" customHeight="1">
      <c r="B20" s="20" t="s">
        <v>140</v>
      </c>
      <c r="C20" s="103" t="s">
        <v>62</v>
      </c>
      <c r="F20" s="362" t="s">
        <v>142</v>
      </c>
      <c r="G20" s="362"/>
      <c r="H20" s="121"/>
      <c r="I20" s="121"/>
      <c r="J20" s="122">
        <v>21927</v>
      </c>
      <c r="K20" s="121"/>
      <c r="L20" s="121"/>
      <c r="M20" s="123"/>
      <c r="N20" s="124"/>
    </row>
    <row r="21" spans="2:14" ht="14.4" customHeight="1">
      <c r="B21" s="20" t="s">
        <v>133</v>
      </c>
      <c r="C21" s="102">
        <v>18582</v>
      </c>
      <c r="F21" s="362" t="s">
        <v>144</v>
      </c>
      <c r="G21" s="362"/>
      <c r="H21" s="121"/>
      <c r="I21" s="121"/>
      <c r="J21" s="122">
        <v>93288.38</v>
      </c>
      <c r="K21" s="121"/>
      <c r="L21" s="121"/>
      <c r="M21" s="123"/>
      <c r="N21" s="124"/>
    </row>
    <row r="22" spans="2:14" ht="14.4" customHeight="1">
      <c r="B22" s="20" t="s">
        <v>143</v>
      </c>
      <c r="C22" s="102">
        <v>2172</v>
      </c>
      <c r="F22" s="362" t="s">
        <v>145</v>
      </c>
      <c r="G22" s="362"/>
      <c r="H22" s="121"/>
      <c r="I22" s="121"/>
      <c r="J22" s="122">
        <v>124200</v>
      </c>
      <c r="K22" s="121"/>
      <c r="L22" s="121"/>
      <c r="M22" s="123"/>
      <c r="N22" s="124"/>
    </row>
    <row r="23" spans="2:14" ht="15.6" customHeight="1">
      <c r="B23" s="20" t="str">
        <f>F17</f>
        <v>Бухгалтерские услуги</v>
      </c>
      <c r="C23" s="102">
        <v>1136</v>
      </c>
      <c r="F23" s="362" t="s">
        <v>146</v>
      </c>
      <c r="G23" s="362"/>
      <c r="H23" s="121"/>
      <c r="I23" s="121"/>
      <c r="J23" s="122">
        <v>262742.86</v>
      </c>
      <c r="K23" s="121"/>
      <c r="L23" s="121"/>
      <c r="M23" s="123"/>
      <c r="N23" s="124"/>
    </row>
    <row r="24" spans="2:14" ht="14.4" customHeight="1">
      <c r="B24" s="20" t="s">
        <v>129</v>
      </c>
      <c r="C24" s="102">
        <v>5705</v>
      </c>
      <c r="F24" s="362" t="s">
        <v>147</v>
      </c>
      <c r="G24" s="362"/>
      <c r="H24" s="121"/>
      <c r="I24" s="121"/>
      <c r="J24" s="122">
        <v>2172763.83</v>
      </c>
      <c r="K24" s="121"/>
      <c r="L24" s="121"/>
      <c r="M24" s="123"/>
      <c r="N24" s="124"/>
    </row>
    <row r="25" spans="2:14" ht="14.4" customHeight="1">
      <c r="B25" s="20" t="s">
        <v>131</v>
      </c>
      <c r="C25" s="102">
        <v>7304</v>
      </c>
      <c r="F25" s="362" t="s">
        <v>148</v>
      </c>
      <c r="G25" s="362"/>
      <c r="H25" s="121"/>
      <c r="I25" s="121"/>
      <c r="J25" s="122">
        <v>562523</v>
      </c>
      <c r="K25" s="121"/>
      <c r="L25" s="121"/>
      <c r="M25" s="123"/>
      <c r="N25" s="124"/>
    </row>
    <row r="26" spans="2:14" ht="14.4" hidden="1" customHeight="1">
      <c r="B26" s="20" t="s">
        <v>135</v>
      </c>
      <c r="C26" s="102"/>
      <c r="F26" s="362" t="s">
        <v>150</v>
      </c>
      <c r="G26" s="362"/>
      <c r="H26" s="121"/>
      <c r="I26" s="121"/>
      <c r="J26" s="122">
        <v>1262390.24</v>
      </c>
      <c r="K26" s="121"/>
      <c r="L26" s="121"/>
      <c r="M26" s="123"/>
      <c r="N26" s="124"/>
    </row>
    <row r="27" spans="2:14" ht="14.4" customHeight="1">
      <c r="B27" s="20" t="s">
        <v>149</v>
      </c>
      <c r="C27" s="102">
        <v>263</v>
      </c>
      <c r="F27" s="362" t="s">
        <v>152</v>
      </c>
      <c r="G27" s="362"/>
      <c r="H27" s="121"/>
      <c r="I27" s="121"/>
      <c r="J27" s="122">
        <v>1454309</v>
      </c>
      <c r="K27" s="121"/>
      <c r="L27" s="121"/>
      <c r="M27" s="123"/>
      <c r="N27" s="124"/>
    </row>
    <row r="28" spans="2:14" ht="14.4" customHeight="1">
      <c r="B28" s="20" t="s">
        <v>151</v>
      </c>
      <c r="C28" s="102">
        <v>588</v>
      </c>
      <c r="F28" s="362" t="s">
        <v>154</v>
      </c>
      <c r="G28" s="362"/>
      <c r="H28" s="121"/>
      <c r="I28" s="121"/>
      <c r="J28" s="122">
        <v>494280.41</v>
      </c>
      <c r="K28" s="121"/>
      <c r="L28" s="121"/>
      <c r="M28" s="123"/>
      <c r="N28" s="124"/>
    </row>
    <row r="29" spans="2:14" ht="14.4" customHeight="1">
      <c r="B29" s="20" t="s">
        <v>153</v>
      </c>
      <c r="C29" s="102">
        <v>1977</v>
      </c>
      <c r="F29" s="362" t="s">
        <v>155</v>
      </c>
      <c r="G29" s="362"/>
      <c r="H29" s="121"/>
      <c r="I29" s="121"/>
      <c r="J29" s="122">
        <v>2718.34</v>
      </c>
      <c r="K29" s="121"/>
      <c r="L29" s="121"/>
      <c r="M29" s="123"/>
      <c r="N29" s="124"/>
    </row>
    <row r="30" spans="2:14" ht="16.2" customHeight="1">
      <c r="B30" s="20" t="s">
        <v>127</v>
      </c>
      <c r="C30" s="102">
        <v>1015</v>
      </c>
      <c r="F30" s="362" t="s">
        <v>157</v>
      </c>
      <c r="G30" s="362"/>
      <c r="H30" s="121"/>
      <c r="I30" s="121"/>
      <c r="J30" s="122">
        <v>587530.53</v>
      </c>
      <c r="K30" s="121"/>
      <c r="L30" s="121"/>
      <c r="M30" s="123"/>
      <c r="N30" s="124"/>
    </row>
    <row r="31" spans="2:14" ht="15.6" customHeight="1">
      <c r="B31" s="20" t="str">
        <f>F28</f>
        <v>Офисные расходы</v>
      </c>
      <c r="C31" s="102">
        <v>712</v>
      </c>
      <c r="D31" s="21"/>
      <c r="F31" s="362" t="s">
        <v>158</v>
      </c>
      <c r="G31" s="362"/>
      <c r="H31" s="121"/>
      <c r="I31" s="121"/>
      <c r="J31" s="122">
        <v>407568</v>
      </c>
      <c r="K31" s="121"/>
      <c r="L31" s="121"/>
      <c r="M31" s="123"/>
      <c r="N31" s="124"/>
    </row>
    <row r="32" spans="2:14" ht="15.6" customHeight="1">
      <c r="B32" s="20" t="s">
        <v>156</v>
      </c>
      <c r="C32" s="102">
        <v>1576</v>
      </c>
      <c r="D32" s="21"/>
      <c r="F32" s="362" t="s">
        <v>159</v>
      </c>
      <c r="G32" s="362"/>
      <c r="H32" s="121"/>
      <c r="I32" s="121"/>
      <c r="J32" s="122">
        <v>733910.72</v>
      </c>
      <c r="K32" s="121"/>
      <c r="L32" s="121"/>
      <c r="M32" s="123"/>
      <c r="N32" s="124"/>
    </row>
    <row r="33" spans="2:14" ht="15.6" customHeight="1">
      <c r="B33" s="20" t="s">
        <v>145</v>
      </c>
      <c r="C33" s="102">
        <v>1270</v>
      </c>
      <c r="D33" s="21"/>
      <c r="F33" s="362" t="s">
        <v>161</v>
      </c>
      <c r="G33" s="362"/>
      <c r="H33" s="121"/>
      <c r="I33" s="121"/>
      <c r="J33" s="122">
        <v>554464.29</v>
      </c>
      <c r="K33" s="121"/>
      <c r="L33" s="121"/>
      <c r="M33" s="123"/>
      <c r="N33" s="124"/>
    </row>
    <row r="34" spans="2:14" ht="16.2" customHeight="1">
      <c r="B34" s="20" t="s">
        <v>148</v>
      </c>
      <c r="C34" s="102">
        <v>563</v>
      </c>
      <c r="D34" s="21"/>
      <c r="F34" s="362" t="s">
        <v>163</v>
      </c>
      <c r="G34" s="362"/>
      <c r="H34" s="121"/>
      <c r="I34" s="121"/>
      <c r="J34" s="122">
        <v>167295.01</v>
      </c>
      <c r="K34" s="121"/>
      <c r="L34" s="121"/>
      <c r="M34" s="123"/>
      <c r="N34" s="124"/>
    </row>
    <row r="35" spans="2:14" ht="15.6" customHeight="1">
      <c r="B35" s="20" t="s">
        <v>160</v>
      </c>
      <c r="C35" s="102">
        <v>439</v>
      </c>
      <c r="D35" s="21"/>
      <c r="F35" s="362" t="s">
        <v>165</v>
      </c>
      <c r="G35" s="362"/>
      <c r="H35" s="121"/>
      <c r="I35" s="121"/>
      <c r="J35" s="122">
        <v>668692.86</v>
      </c>
      <c r="K35" s="121"/>
      <c r="L35" s="121"/>
      <c r="M35" s="123"/>
      <c r="N35" s="124"/>
    </row>
    <row r="36" spans="2:14" ht="14.4" customHeight="1">
      <c r="B36" s="20" t="s">
        <v>162</v>
      </c>
      <c r="C36" s="102">
        <v>415</v>
      </c>
      <c r="D36" s="21"/>
      <c r="F36" s="362" t="s">
        <v>162</v>
      </c>
      <c r="G36" s="362"/>
      <c r="H36" s="121"/>
      <c r="I36" s="121"/>
      <c r="J36" s="122">
        <v>415404</v>
      </c>
      <c r="K36" s="121"/>
      <c r="L36" s="121"/>
      <c r="M36" s="123"/>
      <c r="N36" s="124"/>
    </row>
    <row r="37" spans="2:14" ht="14.4" customHeight="1">
      <c r="B37" s="20" t="s">
        <v>164</v>
      </c>
      <c r="C37" s="102">
        <f>505-1</f>
        <v>504</v>
      </c>
      <c r="F37" s="362" t="s">
        <v>526</v>
      </c>
      <c r="G37" s="362"/>
      <c r="H37" s="121"/>
      <c r="I37" s="121"/>
      <c r="J37" s="122">
        <v>778409.7</v>
      </c>
      <c r="K37" s="121"/>
      <c r="L37" s="121"/>
      <c r="M37" s="123"/>
      <c r="N37" s="124"/>
    </row>
    <row r="38" spans="2:14" ht="14.4" customHeight="1">
      <c r="B38" s="26" t="s">
        <v>166</v>
      </c>
      <c r="C38" s="104">
        <f>'5710'!G17</f>
        <v>201884.0747</v>
      </c>
      <c r="F38" s="362" t="s">
        <v>527</v>
      </c>
      <c r="G38" s="362"/>
      <c r="H38" s="121"/>
      <c r="I38" s="121"/>
      <c r="J38" s="122">
        <v>19236103.77</v>
      </c>
      <c r="K38" s="121"/>
      <c r="L38" s="121"/>
      <c r="M38" s="123"/>
      <c r="N38" s="124"/>
    </row>
    <row r="39" spans="2:14" ht="14.4" customHeight="1">
      <c r="B39" s="27"/>
      <c r="C39" s="257">
        <f>SUM(C12:C37)-C38-C13</f>
        <v>-7.4699999997392297E-2</v>
      </c>
      <c r="F39" s="362" t="s">
        <v>167</v>
      </c>
      <c r="G39" s="362"/>
      <c r="H39" s="121"/>
      <c r="I39" s="121"/>
      <c r="J39" s="122">
        <v>116414.78</v>
      </c>
      <c r="K39" s="121"/>
      <c r="L39" s="121"/>
      <c r="M39" s="123"/>
      <c r="N39" s="124"/>
    </row>
    <row r="40" spans="2:14" ht="14.4" customHeight="1">
      <c r="B40" s="18" t="s">
        <v>168</v>
      </c>
      <c r="F40" s="362" t="s">
        <v>528</v>
      </c>
      <c r="G40" s="362"/>
      <c r="H40" s="121"/>
      <c r="I40" s="121"/>
      <c r="J40" s="122">
        <v>124532526.76000001</v>
      </c>
      <c r="K40" s="121"/>
      <c r="L40" s="121"/>
      <c r="M40" s="123"/>
      <c r="N40" s="124"/>
    </row>
    <row r="41" spans="2:14" ht="14.4" customHeight="1">
      <c r="E41" s="21"/>
      <c r="F41" s="362" t="s">
        <v>529</v>
      </c>
      <c r="G41" s="362"/>
      <c r="H41" s="121"/>
      <c r="I41" s="121"/>
      <c r="J41" s="122">
        <v>590930.35</v>
      </c>
      <c r="K41" s="121"/>
      <c r="L41" s="121"/>
      <c r="M41" s="123"/>
      <c r="N41" s="124"/>
    </row>
    <row r="42" spans="2:14" ht="16.2" customHeight="1">
      <c r="B42" s="19" t="s">
        <v>2</v>
      </c>
      <c r="C42" s="99" t="s">
        <v>523</v>
      </c>
      <c r="D42" s="21"/>
      <c r="F42" s="362" t="s">
        <v>138</v>
      </c>
      <c r="G42" s="362"/>
      <c r="H42" s="121"/>
      <c r="I42" s="121"/>
      <c r="J42" s="122">
        <v>4337945.22</v>
      </c>
      <c r="K42" s="122">
        <v>4300110.8600000003</v>
      </c>
      <c r="L42" s="121"/>
      <c r="M42" s="123"/>
      <c r="N42" s="124"/>
    </row>
    <row r="43" spans="2:14" ht="14.4" customHeight="1">
      <c r="B43" s="20" t="s">
        <v>169</v>
      </c>
      <c r="C43" s="102">
        <v>33644</v>
      </c>
      <c r="D43" s="21"/>
      <c r="F43" s="362" t="s">
        <v>164</v>
      </c>
      <c r="G43" s="362"/>
      <c r="H43" s="121"/>
      <c r="I43" s="121"/>
      <c r="J43" s="122">
        <v>505347.83</v>
      </c>
      <c r="K43" s="121"/>
      <c r="L43" s="121"/>
      <c r="M43" s="123"/>
      <c r="N43" s="124"/>
    </row>
    <row r="44" spans="2:14" ht="14.4" customHeight="1">
      <c r="B44" s="20" t="s">
        <v>170</v>
      </c>
      <c r="C44" s="102">
        <v>14507</v>
      </c>
      <c r="D44" s="21"/>
      <c r="F44" s="362" t="s">
        <v>136</v>
      </c>
      <c r="G44" s="362"/>
      <c r="H44" s="121"/>
      <c r="I44" s="121"/>
      <c r="J44" s="122">
        <v>1249529</v>
      </c>
      <c r="K44" s="121"/>
      <c r="L44" s="121"/>
      <c r="M44" s="123"/>
      <c r="N44" s="124"/>
    </row>
    <row r="45" spans="2:14" ht="14.4" customHeight="1">
      <c r="B45" s="20" t="s">
        <v>172</v>
      </c>
      <c r="C45" s="102">
        <v>368625</v>
      </c>
      <c r="F45" s="362" t="s">
        <v>132</v>
      </c>
      <c r="G45" s="362"/>
      <c r="H45" s="121"/>
      <c r="I45" s="121"/>
      <c r="J45" s="122">
        <v>9111001</v>
      </c>
      <c r="K45" s="121"/>
      <c r="L45" s="121"/>
      <c r="M45" s="123"/>
      <c r="N45" s="124"/>
    </row>
    <row r="46" spans="2:14" ht="14.4" customHeight="1">
      <c r="B46" s="26" t="s">
        <v>122</v>
      </c>
      <c r="C46" s="104">
        <f>'5710'!G10</f>
        <v>416776.04178999999</v>
      </c>
      <c r="F46" s="362" t="s">
        <v>171</v>
      </c>
      <c r="G46" s="362"/>
      <c r="H46" s="121"/>
      <c r="I46" s="121"/>
      <c r="J46" s="122">
        <v>125116.07</v>
      </c>
      <c r="K46" s="121"/>
      <c r="L46" s="121"/>
      <c r="M46" s="123"/>
      <c r="N46" s="124"/>
    </row>
    <row r="47" spans="2:14" ht="14.4" customHeight="1">
      <c r="C47" s="98">
        <f>SUM(C43:C45)-C46</f>
        <v>-4.1789999988395721E-2</v>
      </c>
      <c r="F47" s="362" t="s">
        <v>173</v>
      </c>
      <c r="G47" s="362"/>
      <c r="H47" s="121"/>
      <c r="I47" s="121"/>
      <c r="J47" s="122">
        <v>58146.42</v>
      </c>
      <c r="K47" s="121"/>
      <c r="L47" s="121"/>
      <c r="M47" s="123"/>
      <c r="N47" s="124"/>
    </row>
    <row r="48" spans="2:14" ht="14.4" customHeight="1">
      <c r="B48" s="18" t="s">
        <v>175</v>
      </c>
      <c r="F48" s="362" t="s">
        <v>174</v>
      </c>
      <c r="G48" s="362"/>
      <c r="H48" s="121"/>
      <c r="I48" s="121"/>
      <c r="J48" s="122">
        <v>31925</v>
      </c>
      <c r="K48" s="121"/>
      <c r="L48" s="121"/>
      <c r="M48" s="123"/>
      <c r="N48" s="124"/>
    </row>
    <row r="49" spans="2:14" ht="15" customHeight="1">
      <c r="F49" s="362" t="s">
        <v>160</v>
      </c>
      <c r="G49" s="362"/>
      <c r="H49" s="121"/>
      <c r="I49" s="121"/>
      <c r="J49" s="122">
        <v>439285.73</v>
      </c>
      <c r="K49" s="121"/>
      <c r="L49" s="121"/>
      <c r="M49" s="123"/>
      <c r="N49" s="124"/>
    </row>
    <row r="50" spans="2:14" ht="14.4" customHeight="1">
      <c r="B50" s="19" t="s">
        <v>2</v>
      </c>
      <c r="C50" s="99" t="s">
        <v>523</v>
      </c>
      <c r="F50" s="362" t="s">
        <v>153</v>
      </c>
      <c r="G50" s="362"/>
      <c r="H50" s="121"/>
      <c r="I50" s="121"/>
      <c r="J50" s="122">
        <v>1976562.56</v>
      </c>
      <c r="K50" s="121"/>
      <c r="L50" s="121"/>
      <c r="M50" s="123"/>
      <c r="N50" s="124"/>
    </row>
    <row r="51" spans="2:14" ht="14.4" customHeight="1">
      <c r="B51" s="20" t="s">
        <v>177</v>
      </c>
      <c r="C51" s="102">
        <v>169112</v>
      </c>
      <c r="F51" s="362" t="s">
        <v>176</v>
      </c>
      <c r="G51" s="362"/>
      <c r="H51" s="121"/>
      <c r="I51" s="121"/>
      <c r="J51" s="122">
        <v>129375</v>
      </c>
      <c r="K51" s="121"/>
      <c r="L51" s="121"/>
      <c r="M51" s="123"/>
      <c r="N51" s="124"/>
    </row>
    <row r="52" spans="2:14" ht="14.4" customHeight="1">
      <c r="B52" s="20" t="s">
        <v>178</v>
      </c>
      <c r="C52" s="102">
        <v>236002</v>
      </c>
      <c r="F52" s="370" t="s">
        <v>122</v>
      </c>
      <c r="G52" s="370"/>
      <c r="H52" s="117"/>
      <c r="I52" s="117"/>
      <c r="J52" s="118">
        <v>206176685.56</v>
      </c>
      <c r="K52" s="118">
        <v>206176685.56</v>
      </c>
      <c r="L52" s="117"/>
      <c r="M52" s="119"/>
      <c r="N52" s="120"/>
    </row>
    <row r="53" spans="2:14" ht="14.4" customHeight="1">
      <c r="B53" s="26" t="s">
        <v>122</v>
      </c>
      <c r="C53" s="104">
        <f>'5710'!G19</f>
        <v>405113.99734</v>
      </c>
    </row>
    <row r="54" spans="2:14" ht="14.4" customHeight="1">
      <c r="C54" s="98">
        <f>SUM(C51:C52)-C53</f>
        <v>2.6599999982863665E-3</v>
      </c>
    </row>
    <row r="55" spans="2:14" ht="15" customHeight="1">
      <c r="B55" s="18" t="s">
        <v>179</v>
      </c>
    </row>
    <row r="56" spans="2:14" ht="14.4" customHeight="1"/>
    <row r="57" spans="2:14" ht="14.4" customHeight="1">
      <c r="B57" s="19" t="s">
        <v>2</v>
      </c>
      <c r="C57" s="99" t="s">
        <v>523</v>
      </c>
    </row>
    <row r="58" spans="2:14" ht="14.4" customHeight="1">
      <c r="B58" s="20" t="s">
        <v>180</v>
      </c>
      <c r="C58" s="102">
        <v>17829</v>
      </c>
    </row>
    <row r="59" spans="2:14" ht="14.4" customHeight="1">
      <c r="B59" s="26" t="s">
        <v>122</v>
      </c>
      <c r="C59" s="104">
        <f>'5710'!G23</f>
        <v>17829.005060000003</v>
      </c>
      <c r="D59" s="28"/>
    </row>
    <row r="60" spans="2:14" ht="14.4" customHeight="1">
      <c r="B60" s="23"/>
      <c r="C60" s="98">
        <f>SUM(C58)-C59</f>
        <v>-5.0600000031408854E-3</v>
      </c>
    </row>
    <row r="61" spans="2:14" ht="14.4" customHeight="1">
      <c r="B61" s="18" t="s">
        <v>181</v>
      </c>
      <c r="D61" s="21"/>
    </row>
    <row r="62" spans="2:14" ht="15.6" customHeight="1"/>
    <row r="63" spans="2:14">
      <c r="B63" s="19" t="s">
        <v>2</v>
      </c>
      <c r="C63" s="99" t="s">
        <v>523</v>
      </c>
    </row>
    <row r="64" spans="2:14" ht="14.4" customHeight="1">
      <c r="B64" s="20" t="s">
        <v>182</v>
      </c>
      <c r="C64" s="102">
        <v>55627</v>
      </c>
    </row>
    <row r="65" spans="2:4" ht="14.4" customHeight="1">
      <c r="B65" s="26" t="s">
        <v>122</v>
      </c>
      <c r="C65" s="104">
        <f>'5710'!G15</f>
        <v>55626.691039999998</v>
      </c>
      <c r="D65" s="98"/>
    </row>
    <row r="66" spans="2:4" ht="14.4" customHeight="1">
      <c r="C66" s="98">
        <f>SUM(C64:C64)-C65</f>
        <v>0.30896000000211643</v>
      </c>
    </row>
    <row r="67" spans="2:4" ht="14.4" customHeight="1">
      <c r="B67" s="18" t="s">
        <v>183</v>
      </c>
    </row>
    <row r="68" spans="2:4" ht="14.4" hidden="1" customHeight="1">
      <c r="B68" s="29"/>
      <c r="C68" s="105"/>
    </row>
    <row r="69" spans="2:4" ht="14.4" customHeight="1">
      <c r="B69" s="30" t="s">
        <v>2</v>
      </c>
      <c r="C69" s="99" t="s">
        <v>523</v>
      </c>
    </row>
    <row r="70" spans="2:4">
      <c r="B70" s="20" t="s">
        <v>184</v>
      </c>
      <c r="C70" s="102">
        <f>'5710'!F25</f>
        <v>30890.587920000002</v>
      </c>
    </row>
    <row r="71" spans="2:4">
      <c r="B71" s="20" t="s">
        <v>185</v>
      </c>
      <c r="C71" s="102"/>
    </row>
    <row r="72" spans="2:4">
      <c r="B72" s="22" t="s">
        <v>122</v>
      </c>
      <c r="C72" s="106">
        <f>C70+C71</f>
        <v>30890.587920000002</v>
      </c>
    </row>
  </sheetData>
  <mergeCells count="57">
    <mergeCell ref="F48:G48"/>
    <mergeCell ref="F49:G49"/>
    <mergeCell ref="F50:G50"/>
    <mergeCell ref="F51:G51"/>
    <mergeCell ref="F52:G52"/>
    <mergeCell ref="F5:G5"/>
    <mergeCell ref="H5:I5"/>
    <mergeCell ref="J5:K5"/>
    <mergeCell ref="L5:N5"/>
    <mergeCell ref="F6:G6"/>
    <mergeCell ref="H6:H7"/>
    <mergeCell ref="I6:I7"/>
    <mergeCell ref="J6:J7"/>
    <mergeCell ref="K6:K7"/>
    <mergeCell ref="L6:L7"/>
    <mergeCell ref="M6:N7"/>
    <mergeCell ref="F7:G7"/>
    <mergeCell ref="F9:G9"/>
    <mergeCell ref="F10:G10"/>
    <mergeCell ref="F11:G11"/>
    <mergeCell ref="F12:G12"/>
    <mergeCell ref="F8:G8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</mergeCells>
  <pageMargins left="0.196527777777778" right="0.118055555555556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05"/>
  <sheetViews>
    <sheetView topLeftCell="A76" zoomScaleNormal="100" workbookViewId="0">
      <selection activeCell="F75" sqref="F75"/>
    </sheetView>
  </sheetViews>
  <sheetFormatPr defaultRowHeight="14.4"/>
  <cols>
    <col min="1" max="1" width="47.77734375" style="307" customWidth="1"/>
    <col min="2" max="2" width="15.44140625" style="307" customWidth="1"/>
    <col min="3" max="3" width="13.6640625" style="307" customWidth="1"/>
    <col min="4" max="4" width="54.109375" customWidth="1"/>
    <col min="5" max="5" width="16.33203125" customWidth="1"/>
    <col min="6" max="6" width="18" customWidth="1"/>
    <col min="7" max="7" width="16" customWidth="1"/>
    <col min="8" max="8" width="15.5546875" customWidth="1"/>
    <col min="9" max="9" width="15.6640625" customWidth="1"/>
    <col min="10" max="10" width="20.44140625" customWidth="1"/>
  </cols>
  <sheetData>
    <row r="1" spans="1:10" ht="15" customHeight="1">
      <c r="A1" s="31" t="s">
        <v>0</v>
      </c>
      <c r="D1" s="374" t="s">
        <v>734</v>
      </c>
      <c r="E1" s="374"/>
      <c r="F1" s="374"/>
      <c r="G1" s="374"/>
      <c r="H1" s="374"/>
      <c r="I1" s="374"/>
      <c r="J1" s="374"/>
    </row>
    <row r="2" spans="1:10" ht="15" customHeight="1">
      <c r="A2" s="339" t="s">
        <v>536</v>
      </c>
      <c r="B2" s="340"/>
      <c r="C2" s="340"/>
      <c r="D2" s="375" t="s">
        <v>735</v>
      </c>
      <c r="E2" s="375"/>
      <c r="F2" s="375"/>
      <c r="G2" s="375"/>
      <c r="H2" s="375"/>
      <c r="I2" s="375"/>
      <c r="J2" s="375"/>
    </row>
    <row r="3" spans="1:10" ht="15" customHeight="1">
      <c r="A3" s="340"/>
      <c r="B3" s="340"/>
      <c r="C3" s="340"/>
      <c r="D3" s="270"/>
      <c r="E3" s="270"/>
      <c r="F3" s="270"/>
      <c r="G3" s="270"/>
      <c r="H3" s="270"/>
      <c r="I3" s="270"/>
      <c r="J3" s="270"/>
    </row>
    <row r="4" spans="1:10" ht="24" customHeight="1">
      <c r="A4" s="44" t="s">
        <v>2</v>
      </c>
      <c r="B4" s="45" t="s">
        <v>4</v>
      </c>
      <c r="C4" s="315" t="s">
        <v>50</v>
      </c>
      <c r="D4" s="271" t="s">
        <v>499</v>
      </c>
      <c r="E4" s="271" t="s">
        <v>500</v>
      </c>
      <c r="F4" s="270"/>
      <c r="G4" s="270"/>
      <c r="H4" s="270"/>
      <c r="I4" s="270"/>
      <c r="J4" s="270"/>
    </row>
    <row r="5" spans="1:10" ht="15" customHeight="1">
      <c r="A5" s="299" t="s">
        <v>73</v>
      </c>
      <c r="B5" s="300"/>
      <c r="C5" s="300"/>
      <c r="D5" s="270"/>
      <c r="E5" s="270"/>
      <c r="F5" s="270"/>
      <c r="G5" s="270"/>
      <c r="H5" s="270"/>
      <c r="I5" s="270"/>
      <c r="J5" s="270"/>
    </row>
    <row r="6" spans="1:10" ht="15" customHeight="1">
      <c r="A6" s="301" t="s">
        <v>74</v>
      </c>
      <c r="B6" s="302">
        <f>(G47-H47+H57)/1000</f>
        <v>-4537737.7818</v>
      </c>
      <c r="C6" s="302">
        <v>-701114</v>
      </c>
      <c r="D6" s="272" t="s">
        <v>114</v>
      </c>
      <c r="E6" s="376" t="s">
        <v>115</v>
      </c>
      <c r="F6" s="376"/>
      <c r="G6" s="376" t="s">
        <v>116</v>
      </c>
      <c r="H6" s="376"/>
      <c r="I6" s="376" t="s">
        <v>117</v>
      </c>
      <c r="J6" s="376"/>
    </row>
    <row r="7" spans="1:10" ht="15" customHeight="1">
      <c r="A7" s="301" t="s">
        <v>75</v>
      </c>
      <c r="B7" s="302">
        <f>-H15/1000</f>
        <v>-92.837999999999994</v>
      </c>
      <c r="C7" s="302">
        <v>-7125</v>
      </c>
      <c r="D7" s="272" t="s">
        <v>119</v>
      </c>
      <c r="E7" s="371" t="s">
        <v>120</v>
      </c>
      <c r="F7" s="371" t="s">
        <v>121</v>
      </c>
      <c r="G7" s="371" t="s">
        <v>120</v>
      </c>
      <c r="H7" s="371" t="s">
        <v>121</v>
      </c>
      <c r="I7" s="371" t="s">
        <v>120</v>
      </c>
      <c r="J7" s="371" t="s">
        <v>121</v>
      </c>
    </row>
    <row r="8" spans="1:10" ht="15" customHeight="1">
      <c r="A8" s="301" t="s">
        <v>76</v>
      </c>
      <c r="B8" s="302">
        <f>-(H32+H20)/1000</f>
        <v>-98132.456680000003</v>
      </c>
      <c r="C8" s="302">
        <v>-37830</v>
      </c>
      <c r="D8" s="272" t="s">
        <v>218</v>
      </c>
      <c r="E8" s="372"/>
      <c r="F8" s="372"/>
      <c r="G8" s="372"/>
      <c r="H8" s="372"/>
      <c r="I8" s="372"/>
      <c r="J8" s="372"/>
    </row>
    <row r="9" spans="1:10" ht="15" customHeight="1">
      <c r="A9" s="301" t="s">
        <v>77</v>
      </c>
      <c r="B9" s="302">
        <f>('[1]расш ддс'!C72-'[1]расш ддс'!D72)/1000</f>
        <v>629856.43374999997</v>
      </c>
      <c r="C9" s="125">
        <v>-971102</v>
      </c>
      <c r="D9" s="272" t="s">
        <v>736</v>
      </c>
      <c r="E9" s="372"/>
      <c r="F9" s="372"/>
      <c r="G9" s="372"/>
      <c r="H9" s="372"/>
      <c r="I9" s="372"/>
      <c r="J9" s="372"/>
    </row>
    <row r="10" spans="1:10" ht="15" customHeight="1">
      <c r="A10" s="301" t="s">
        <v>78</v>
      </c>
      <c r="B10" s="302">
        <f>-(H24+H41)/1000</f>
        <v>-4957600</v>
      </c>
      <c r="C10" s="125">
        <v>-1281444</v>
      </c>
      <c r="D10" s="272" t="s">
        <v>737</v>
      </c>
      <c r="E10" s="373"/>
      <c r="F10" s="373"/>
      <c r="G10" s="373"/>
      <c r="H10" s="373"/>
      <c r="I10" s="373"/>
      <c r="J10" s="373"/>
    </row>
    <row r="11" spans="1:10" ht="15" customHeight="1">
      <c r="A11" s="301" t="s">
        <v>79</v>
      </c>
      <c r="B11" s="302">
        <f>-(H56+H45+H29)/1000</f>
        <v>-83192.087419999996</v>
      </c>
      <c r="C11" s="302">
        <v>-65447</v>
      </c>
      <c r="D11" s="273" t="s">
        <v>738</v>
      </c>
      <c r="E11" s="179">
        <v>312908479</v>
      </c>
      <c r="F11" s="274"/>
      <c r="G11" s="179">
        <v>30668120459.079998</v>
      </c>
      <c r="H11" s="179">
        <v>30980388816.649998</v>
      </c>
      <c r="I11" s="179">
        <v>640121.43000000005</v>
      </c>
      <c r="J11" s="274"/>
    </row>
    <row r="12" spans="1:10" ht="15" customHeight="1">
      <c r="A12" s="301" t="s">
        <v>80</v>
      </c>
      <c r="B12" s="302">
        <f>-(H27+H28+H44)/1000</f>
        <v>-119313.57362</v>
      </c>
      <c r="C12" s="125">
        <v>-26730</v>
      </c>
      <c r="D12" s="275" t="s">
        <v>525</v>
      </c>
      <c r="E12" s="179">
        <v>312908479</v>
      </c>
      <c r="F12" s="274"/>
      <c r="G12" s="179">
        <v>30668120459.079998</v>
      </c>
      <c r="H12" s="179">
        <v>30980388816.649998</v>
      </c>
      <c r="I12" s="179">
        <v>640121.43000000005</v>
      </c>
      <c r="J12" s="274"/>
    </row>
    <row r="13" spans="1:10" ht="15" customHeight="1">
      <c r="A13" s="301" t="s">
        <v>81</v>
      </c>
      <c r="B13" s="302">
        <f>('[1]расш ддс'!C75-'[1]расш ддс'!D75)/1000</f>
        <v>244411.20921</v>
      </c>
      <c r="C13" s="125">
        <v>41534</v>
      </c>
      <c r="D13" s="276" t="s">
        <v>221</v>
      </c>
      <c r="E13" s="183">
        <v>312908479</v>
      </c>
      <c r="F13" s="277"/>
      <c r="G13" s="183">
        <v>30668120459.079998</v>
      </c>
      <c r="H13" s="183">
        <v>30980388816.649998</v>
      </c>
      <c r="I13" s="183">
        <v>640121.43000000005</v>
      </c>
      <c r="J13" s="277"/>
    </row>
    <row r="14" spans="1:10" ht="15" customHeight="1">
      <c r="A14" s="301" t="s">
        <v>82</v>
      </c>
      <c r="B14" s="302">
        <f>-('[1]расш ддс'!D84+'[1]расш ддс'!D99)/1000</f>
        <v>-166178.57634</v>
      </c>
      <c r="C14" s="302"/>
      <c r="D14" s="278" t="s">
        <v>739</v>
      </c>
      <c r="E14" s="188">
        <v>2421.67</v>
      </c>
      <c r="F14" s="279"/>
      <c r="G14" s="188">
        <v>3324853417.21</v>
      </c>
      <c r="H14" s="188">
        <v>3324335238.0300002</v>
      </c>
      <c r="I14" s="188">
        <v>520600.85</v>
      </c>
      <c r="J14" s="280"/>
    </row>
    <row r="15" spans="1:10" ht="15" customHeight="1">
      <c r="A15" s="303" t="s">
        <v>83</v>
      </c>
      <c r="B15" s="135">
        <f>B6+B7+B8+B10+B11+B12+B13+B14+B9</f>
        <v>-9087979.6709000003</v>
      </c>
      <c r="C15" s="304">
        <f>C6+C7+C8+C9+C10+C11+C12+C13+C14</f>
        <v>-3049258</v>
      </c>
      <c r="D15" s="281" t="s">
        <v>740</v>
      </c>
      <c r="E15" s="280"/>
      <c r="F15" s="280"/>
      <c r="G15" s="280"/>
      <c r="H15" s="172">
        <v>92838</v>
      </c>
      <c r="I15" s="280"/>
      <c r="J15" s="280"/>
    </row>
    <row r="16" spans="1:10" ht="15" customHeight="1">
      <c r="A16" s="306" t="s">
        <v>84</v>
      </c>
      <c r="B16" s="127"/>
      <c r="C16" s="128"/>
      <c r="D16" s="281" t="s">
        <v>741</v>
      </c>
      <c r="E16" s="280"/>
      <c r="F16" s="280"/>
      <c r="G16" s="280"/>
      <c r="H16" s="172">
        <v>2025000</v>
      </c>
      <c r="I16" s="280"/>
      <c r="J16" s="280"/>
    </row>
    <row r="17" spans="1:10" ht="15" customHeight="1">
      <c r="A17" s="7" t="s">
        <v>85</v>
      </c>
      <c r="B17" s="126">
        <v>-2376</v>
      </c>
      <c r="C17" s="126">
        <v>-1289</v>
      </c>
      <c r="D17" s="281" t="s">
        <v>742</v>
      </c>
      <c r="E17" s="280"/>
      <c r="F17" s="280"/>
      <c r="G17" s="172">
        <v>71806.210000000006</v>
      </c>
      <c r="H17" s="280"/>
      <c r="I17" s="280"/>
      <c r="J17" s="280"/>
    </row>
    <row r="18" spans="1:10" ht="15" customHeight="1">
      <c r="A18" s="7" t="s">
        <v>86</v>
      </c>
      <c r="B18" s="126">
        <v>-3961</v>
      </c>
      <c r="C18" s="126">
        <v>-29730</v>
      </c>
      <c r="D18" s="281" t="s">
        <v>743</v>
      </c>
      <c r="E18" s="280"/>
      <c r="F18" s="280"/>
      <c r="G18" s="280"/>
      <c r="H18" s="172">
        <v>587468</v>
      </c>
      <c r="I18" s="280"/>
      <c r="J18" s="280"/>
    </row>
    <row r="19" spans="1:10" ht="15" customHeight="1">
      <c r="A19" s="7" t="s">
        <v>87</v>
      </c>
      <c r="B19" s="126">
        <v>-154757</v>
      </c>
      <c r="C19" s="126">
        <v>123682</v>
      </c>
      <c r="D19" s="281" t="s">
        <v>108</v>
      </c>
      <c r="E19" s="280"/>
      <c r="F19" s="280"/>
      <c r="G19" s="280"/>
      <c r="H19" s="172">
        <v>261291921.38999999</v>
      </c>
      <c r="I19" s="280"/>
      <c r="J19" s="280"/>
    </row>
    <row r="20" spans="1:10" ht="15" customHeight="1">
      <c r="A20" s="7" t="s">
        <v>88</v>
      </c>
      <c r="B20" s="126">
        <v>710137</v>
      </c>
      <c r="C20" s="126">
        <v>0</v>
      </c>
      <c r="D20" s="281" t="s">
        <v>744</v>
      </c>
      <c r="E20" s="280"/>
      <c r="F20" s="280"/>
      <c r="G20" s="280"/>
      <c r="H20" s="172">
        <v>93859677.680000007</v>
      </c>
      <c r="I20" s="280"/>
      <c r="J20" s="280"/>
    </row>
    <row r="21" spans="1:10" ht="15" customHeight="1">
      <c r="A21" s="346" t="s">
        <v>89</v>
      </c>
      <c r="B21" s="136">
        <f>B20+B18+B17+B19</f>
        <v>549043</v>
      </c>
      <c r="C21" s="129">
        <f>C20+C18+C19+C17</f>
        <v>92663</v>
      </c>
      <c r="D21" s="281" t="s">
        <v>745</v>
      </c>
      <c r="E21" s="280"/>
      <c r="F21" s="280"/>
      <c r="G21" s="280"/>
      <c r="H21" s="172">
        <v>59500</v>
      </c>
      <c r="I21" s="280"/>
      <c r="J21" s="280"/>
    </row>
    <row r="22" spans="1:10" ht="15" customHeight="1">
      <c r="A22" s="346"/>
      <c r="B22" s="126"/>
      <c r="C22" s="126"/>
      <c r="D22" s="281" t="s">
        <v>746</v>
      </c>
      <c r="E22" s="280"/>
      <c r="F22" s="280"/>
      <c r="G22" s="172">
        <v>3074357611</v>
      </c>
      <c r="H22" s="172">
        <v>402000000</v>
      </c>
      <c r="I22" s="280"/>
      <c r="J22" s="280"/>
    </row>
    <row r="23" spans="1:10" ht="15" customHeight="1">
      <c r="A23" s="308" t="s">
        <v>90</v>
      </c>
      <c r="B23" s="130"/>
      <c r="C23" s="130"/>
      <c r="D23" s="281" t="s">
        <v>747</v>
      </c>
      <c r="E23" s="280"/>
      <c r="F23" s="280"/>
      <c r="G23" s="172">
        <v>250314000</v>
      </c>
      <c r="H23" s="280"/>
      <c r="I23" s="280"/>
      <c r="J23" s="280"/>
    </row>
    <row r="24" spans="1:10" ht="15" customHeight="1">
      <c r="A24" s="7" t="s">
        <v>91</v>
      </c>
      <c r="B24" s="98"/>
      <c r="C24" s="131"/>
      <c r="D24" s="281" t="s">
        <v>78</v>
      </c>
      <c r="E24" s="280"/>
      <c r="F24" s="280"/>
      <c r="G24" s="280"/>
      <c r="H24" s="172">
        <v>1210000000</v>
      </c>
      <c r="I24" s="280"/>
      <c r="J24" s="280"/>
    </row>
    <row r="25" spans="1:10" ht="15" customHeight="1">
      <c r="A25" s="36" t="s">
        <v>92</v>
      </c>
      <c r="B25" s="126">
        <v>2040000</v>
      </c>
      <c r="C25" s="126">
        <v>1900000</v>
      </c>
      <c r="D25" s="281" t="s">
        <v>748</v>
      </c>
      <c r="E25" s="280"/>
      <c r="F25" s="280"/>
      <c r="G25" s="280"/>
      <c r="H25" s="172">
        <v>1153000000</v>
      </c>
      <c r="I25" s="280"/>
      <c r="J25" s="280"/>
    </row>
    <row r="26" spans="1:10" ht="15" customHeight="1">
      <c r="A26" s="36" t="s">
        <v>93</v>
      </c>
      <c r="B26" s="126">
        <v>-540000</v>
      </c>
      <c r="C26" s="126">
        <v>-1943705</v>
      </c>
      <c r="D26" s="281" t="s">
        <v>749</v>
      </c>
      <c r="E26" s="280"/>
      <c r="F26" s="280"/>
      <c r="G26" s="172">
        <v>110000</v>
      </c>
      <c r="H26" s="280"/>
      <c r="I26" s="280"/>
      <c r="J26" s="280"/>
    </row>
    <row r="27" spans="1:10" ht="15" customHeight="1">
      <c r="A27" s="36" t="s">
        <v>94</v>
      </c>
      <c r="B27" s="126"/>
      <c r="C27" s="126">
        <v>3000000</v>
      </c>
      <c r="D27" s="281" t="s">
        <v>750</v>
      </c>
      <c r="E27" s="280"/>
      <c r="F27" s="280"/>
      <c r="G27" s="280"/>
      <c r="H27" s="172">
        <v>23189330.539999999</v>
      </c>
      <c r="I27" s="280"/>
      <c r="J27" s="280"/>
    </row>
    <row r="28" spans="1:10" ht="15" customHeight="1">
      <c r="A28" s="36" t="s">
        <v>95</v>
      </c>
      <c r="B28" s="126">
        <v>-261292</v>
      </c>
      <c r="C28" s="126">
        <v>0</v>
      </c>
      <c r="D28" s="281" t="s">
        <v>751</v>
      </c>
      <c r="E28" s="280"/>
      <c r="F28" s="280"/>
      <c r="G28" s="280"/>
      <c r="H28" s="172">
        <v>95075065</v>
      </c>
      <c r="I28" s="280"/>
      <c r="J28" s="280"/>
    </row>
    <row r="29" spans="1:10" ht="15" customHeight="1">
      <c r="A29" s="346" t="s">
        <v>96</v>
      </c>
      <c r="B29" s="137">
        <f>B25+B26+B28</f>
        <v>1238708</v>
      </c>
      <c r="C29" s="128">
        <f>C25+C26+C28+C27</f>
        <v>2956295</v>
      </c>
      <c r="D29" s="281" t="s">
        <v>79</v>
      </c>
      <c r="E29" s="280"/>
      <c r="F29" s="280"/>
      <c r="G29" s="280"/>
      <c r="H29" s="172">
        <v>83154437.420000002</v>
      </c>
      <c r="I29" s="280"/>
      <c r="J29" s="280"/>
    </row>
    <row r="30" spans="1:10" ht="15" customHeight="1">
      <c r="A30" s="346"/>
      <c r="B30" s="128"/>
      <c r="C30" s="128" t="s">
        <v>62</v>
      </c>
      <c r="D30" s="282" t="s">
        <v>752</v>
      </c>
      <c r="E30" s="283">
        <v>57.33</v>
      </c>
      <c r="F30" s="279"/>
      <c r="G30" s="188">
        <v>21310131715.200001</v>
      </c>
      <c r="H30" s="188">
        <v>21310014251.950001</v>
      </c>
      <c r="I30" s="188">
        <v>117520.58</v>
      </c>
      <c r="J30" s="280"/>
    </row>
    <row r="31" spans="1:10" ht="15" customHeight="1">
      <c r="A31" s="7" t="s">
        <v>97</v>
      </c>
      <c r="B31" s="126" t="s">
        <v>62</v>
      </c>
      <c r="C31" s="126" t="s">
        <v>62</v>
      </c>
      <c r="D31" s="281" t="s">
        <v>753</v>
      </c>
      <c r="E31" s="280"/>
      <c r="F31" s="280"/>
      <c r="G31" s="280"/>
      <c r="H31" s="172">
        <v>2646000</v>
      </c>
      <c r="I31" s="280"/>
      <c r="J31" s="280"/>
    </row>
    <row r="32" spans="1:10" ht="15" customHeight="1">
      <c r="A32" s="346" t="s">
        <v>98</v>
      </c>
      <c r="B32" s="137">
        <f>B15+B21+B29</f>
        <v>-7300228.6709000003</v>
      </c>
      <c r="C32" s="128">
        <v>-300</v>
      </c>
      <c r="D32" s="281" t="s">
        <v>744</v>
      </c>
      <c r="E32" s="280"/>
      <c r="F32" s="280"/>
      <c r="G32" s="280"/>
      <c r="H32" s="172">
        <v>4272779</v>
      </c>
      <c r="I32" s="280"/>
      <c r="J32" s="280"/>
    </row>
    <row r="33" spans="1:10" ht="15" customHeight="1">
      <c r="A33" s="355"/>
      <c r="B33" s="130"/>
      <c r="C33" s="130" t="s">
        <v>62</v>
      </c>
      <c r="D33" s="281" t="s">
        <v>745</v>
      </c>
      <c r="E33" s="280"/>
      <c r="F33" s="280"/>
      <c r="G33" s="280"/>
      <c r="H33" s="172">
        <v>114550</v>
      </c>
      <c r="I33" s="280"/>
      <c r="J33" s="280"/>
    </row>
    <row r="34" spans="1:10" ht="15" customHeight="1">
      <c r="A34" s="7" t="s">
        <v>99</v>
      </c>
      <c r="B34" s="134"/>
      <c r="C34" s="128">
        <v>4</v>
      </c>
      <c r="D34" s="281" t="s">
        <v>746</v>
      </c>
      <c r="E34" s="280"/>
      <c r="F34" s="280"/>
      <c r="G34" s="172">
        <v>3852454109</v>
      </c>
      <c r="H34" s="172">
        <v>11070294031</v>
      </c>
      <c r="I34" s="280"/>
      <c r="J34" s="280"/>
    </row>
    <row r="35" spans="1:10" ht="15" customHeight="1">
      <c r="A35" s="7" t="s">
        <v>100</v>
      </c>
      <c r="B35" s="132">
        <f>'Отчет о фин.полож. '!D7</f>
        <v>398020</v>
      </c>
      <c r="C35" s="126">
        <v>487</v>
      </c>
      <c r="D35" s="281" t="s">
        <v>93</v>
      </c>
      <c r="E35" s="280"/>
      <c r="F35" s="280"/>
      <c r="G35" s="280"/>
      <c r="H35" s="172">
        <v>552011314.82000005</v>
      </c>
      <c r="I35" s="280"/>
      <c r="J35" s="280"/>
    </row>
    <row r="36" spans="1:10" ht="15" customHeight="1">
      <c r="A36" s="356" t="s">
        <v>101</v>
      </c>
      <c r="B36" s="377">
        <f>'Отчет о фин.полож. '!C7</f>
        <v>619469.88749999995</v>
      </c>
      <c r="C36" s="133">
        <v>191</v>
      </c>
      <c r="D36" s="281" t="s">
        <v>754</v>
      </c>
      <c r="E36" s="280"/>
      <c r="F36" s="280"/>
      <c r="G36" s="172">
        <v>1696987842.02</v>
      </c>
      <c r="H36" s="280"/>
      <c r="I36" s="280"/>
      <c r="J36" s="280"/>
    </row>
    <row r="37" spans="1:10" ht="15" customHeight="1">
      <c r="A37" s="355"/>
      <c r="B37" s="378"/>
      <c r="C37" s="130" t="s">
        <v>62</v>
      </c>
      <c r="D37" s="281" t="s">
        <v>755</v>
      </c>
      <c r="E37" s="280"/>
      <c r="F37" s="280"/>
      <c r="G37" s="172">
        <v>364512765.49000001</v>
      </c>
      <c r="H37" s="280"/>
      <c r="I37" s="280"/>
      <c r="J37" s="280"/>
    </row>
    <row r="38" spans="1:10" ht="15" customHeight="1">
      <c r="A38" s="40"/>
      <c r="B38" s="138">
        <f>B35+B32-B36</f>
        <v>-7521678.5584000004</v>
      </c>
      <c r="C38" s="49"/>
      <c r="D38" s="281" t="s">
        <v>92</v>
      </c>
      <c r="E38" s="280"/>
      <c r="F38" s="280"/>
      <c r="G38" s="172">
        <v>2040000000</v>
      </c>
      <c r="H38" s="280"/>
      <c r="I38" s="280"/>
      <c r="J38" s="280"/>
    </row>
    <row r="39" spans="1:10" ht="15" customHeight="1">
      <c r="A39" s="359"/>
      <c r="B39" s="360"/>
      <c r="C39" s="360"/>
      <c r="D39" s="281" t="s">
        <v>747</v>
      </c>
      <c r="E39" s="280"/>
      <c r="F39" s="280"/>
      <c r="G39" s="172">
        <v>2946569000</v>
      </c>
      <c r="H39" s="280"/>
      <c r="I39" s="280"/>
      <c r="J39" s="280"/>
    </row>
    <row r="40" spans="1:10" ht="15" customHeight="1">
      <c r="B40" s="24"/>
      <c r="D40" s="281" t="s">
        <v>756</v>
      </c>
      <c r="E40" s="280"/>
      <c r="F40" s="280"/>
      <c r="G40" s="172">
        <v>5674453303.5</v>
      </c>
      <c r="H40" s="172">
        <v>2353854.16</v>
      </c>
      <c r="I40" s="280"/>
      <c r="J40" s="280"/>
    </row>
    <row r="41" spans="1:10" ht="15" customHeight="1">
      <c r="A41" s="42"/>
      <c r="B41" s="361"/>
      <c r="C41" s="361"/>
      <c r="D41" s="281" t="s">
        <v>78</v>
      </c>
      <c r="E41" s="280"/>
      <c r="F41" s="280"/>
      <c r="G41" s="280"/>
      <c r="H41" s="172">
        <v>3747600000</v>
      </c>
      <c r="I41" s="280"/>
      <c r="J41" s="280"/>
    </row>
    <row r="42" spans="1:10" ht="15" customHeight="1">
      <c r="A42" s="305" t="s">
        <v>44</v>
      </c>
      <c r="B42"/>
      <c r="C42"/>
      <c r="D42" s="281" t="s">
        <v>748</v>
      </c>
      <c r="E42" s="280"/>
      <c r="F42" s="280"/>
      <c r="G42" s="280"/>
      <c r="H42" s="172">
        <v>1335000000</v>
      </c>
      <c r="I42" s="280"/>
      <c r="J42" s="280"/>
    </row>
    <row r="43" spans="1:10" ht="15" customHeight="1">
      <c r="A43" s="305"/>
      <c r="B43" s="305"/>
      <c r="D43" s="281" t="s">
        <v>749</v>
      </c>
      <c r="E43" s="280"/>
      <c r="F43" s="280"/>
      <c r="G43" s="172">
        <v>4608856433.75</v>
      </c>
      <c r="H43" s="280"/>
      <c r="I43" s="280"/>
      <c r="J43" s="280"/>
    </row>
    <row r="44" spans="1:10" ht="15" customHeight="1">
      <c r="A44" s="305" t="s">
        <v>46</v>
      </c>
      <c r="B44" s="341" t="s">
        <v>47</v>
      </c>
      <c r="C44" s="341"/>
      <c r="D44" s="281" t="s">
        <v>750</v>
      </c>
      <c r="E44" s="280"/>
      <c r="F44" s="280"/>
      <c r="G44" s="280"/>
      <c r="H44" s="172">
        <v>1049178.08</v>
      </c>
      <c r="I44" s="280"/>
      <c r="J44" s="280"/>
    </row>
    <row r="45" spans="1:10" ht="15" customHeight="1">
      <c r="A45" s="4"/>
      <c r="B45" s="16"/>
      <c r="C45" s="16"/>
      <c r="D45" s="281" t="s">
        <v>79</v>
      </c>
      <c r="E45" s="280"/>
      <c r="F45" s="280"/>
      <c r="G45" s="280"/>
      <c r="H45" s="172">
        <v>28650</v>
      </c>
      <c r="I45" s="280"/>
      <c r="J45" s="280"/>
    </row>
    <row r="46" spans="1:10" ht="15" customHeight="1">
      <c r="A46" s="36"/>
      <c r="B46" s="16"/>
      <c r="C46" s="16"/>
      <c r="D46" s="281" t="s">
        <v>757</v>
      </c>
      <c r="E46" s="280"/>
      <c r="F46" s="280"/>
      <c r="G46" s="172">
        <v>87478208.629999995</v>
      </c>
      <c r="H46" s="280"/>
      <c r="I46" s="280"/>
      <c r="J46" s="280"/>
    </row>
    <row r="47" spans="1:10" ht="15" customHeight="1">
      <c r="A47"/>
      <c r="B47"/>
      <c r="C47"/>
      <c r="D47" s="281" t="s">
        <v>758</v>
      </c>
      <c r="E47" s="280"/>
      <c r="F47" s="280"/>
      <c r="G47" s="172">
        <v>38820052.810000002</v>
      </c>
      <c r="H47" s="172">
        <v>4594643894.8900003</v>
      </c>
      <c r="I47" s="280"/>
      <c r="J47" s="280"/>
    </row>
    <row r="48" spans="1:10" ht="12.6" customHeight="1">
      <c r="D48" s="278" t="s">
        <v>759</v>
      </c>
      <c r="E48" s="188">
        <v>312906000</v>
      </c>
      <c r="F48" s="279"/>
      <c r="G48" s="188">
        <v>6033135326.6700001</v>
      </c>
      <c r="H48" s="188">
        <v>6346039326.6700001</v>
      </c>
      <c r="I48" s="188">
        <v>2000</v>
      </c>
      <c r="J48" s="280"/>
    </row>
    <row r="49" spans="4:10" ht="15" customHeight="1">
      <c r="D49" s="281" t="s">
        <v>745</v>
      </c>
      <c r="E49" s="280"/>
      <c r="F49" s="280"/>
      <c r="G49" s="280"/>
      <c r="H49" s="172">
        <v>40500</v>
      </c>
      <c r="I49" s="280"/>
      <c r="J49" s="280"/>
    </row>
    <row r="50" spans="4:10" ht="15" customHeight="1">
      <c r="D50" s="281" t="s">
        <v>746</v>
      </c>
      <c r="E50" s="280"/>
      <c r="F50" s="280"/>
      <c r="G50" s="172">
        <v>4233345547.21</v>
      </c>
      <c r="H50" s="172">
        <v>5967533725.3000002</v>
      </c>
      <c r="I50" s="280"/>
      <c r="J50" s="280"/>
    </row>
    <row r="51" spans="4:10" ht="15" customHeight="1">
      <c r="D51" s="281" t="s">
        <v>755</v>
      </c>
      <c r="E51" s="280"/>
      <c r="F51" s="280"/>
      <c r="G51" s="172">
        <v>169856.01</v>
      </c>
      <c r="H51" s="280"/>
      <c r="I51" s="280"/>
      <c r="J51" s="280"/>
    </row>
    <row r="52" spans="4:10" ht="15" customHeight="1">
      <c r="D52" s="281" t="s">
        <v>747</v>
      </c>
      <c r="E52" s="280"/>
      <c r="F52" s="280"/>
      <c r="G52" s="172">
        <v>1797030831.3599999</v>
      </c>
      <c r="H52" s="280"/>
      <c r="I52" s="280"/>
      <c r="J52" s="280"/>
    </row>
    <row r="53" spans="4:10" ht="15" customHeight="1">
      <c r="D53" s="281" t="s">
        <v>760</v>
      </c>
      <c r="E53" s="280"/>
      <c r="F53" s="280"/>
      <c r="G53" s="280"/>
      <c r="H53" s="172">
        <v>370041.09</v>
      </c>
      <c r="I53" s="280"/>
      <c r="J53" s="280"/>
    </row>
    <row r="54" spans="4:10" ht="15" customHeight="1">
      <c r="D54" s="281" t="s">
        <v>748</v>
      </c>
      <c r="E54" s="280"/>
      <c r="F54" s="280"/>
      <c r="G54" s="280"/>
      <c r="H54" s="172">
        <v>360000000</v>
      </c>
      <c r="I54" s="280"/>
      <c r="J54" s="280"/>
    </row>
    <row r="55" spans="4:10" ht="15" customHeight="1">
      <c r="D55" s="281" t="s">
        <v>761</v>
      </c>
      <c r="E55" s="280"/>
      <c r="F55" s="280"/>
      <c r="G55" s="172">
        <v>2589092.09</v>
      </c>
      <c r="H55" s="280"/>
      <c r="I55" s="280"/>
      <c r="J55" s="280"/>
    </row>
    <row r="56" spans="4:10" ht="15" customHeight="1">
      <c r="D56" s="281" t="s">
        <v>79</v>
      </c>
      <c r="E56" s="280"/>
      <c r="F56" s="280"/>
      <c r="G56" s="280"/>
      <c r="H56" s="172">
        <v>9000</v>
      </c>
      <c r="I56" s="280"/>
      <c r="J56" s="280"/>
    </row>
    <row r="57" spans="4:10" ht="15" customHeight="1">
      <c r="D57" s="281" t="s">
        <v>758</v>
      </c>
      <c r="E57" s="280"/>
      <c r="F57" s="280"/>
      <c r="G57" s="280"/>
      <c r="H57" s="172">
        <v>18086060.280000001</v>
      </c>
      <c r="I57" s="280"/>
      <c r="J57" s="280"/>
    </row>
    <row r="58" spans="4:10" ht="15" customHeight="1">
      <c r="D58" s="284" t="s">
        <v>122</v>
      </c>
      <c r="E58" s="182">
        <v>312908479</v>
      </c>
      <c r="F58" s="285"/>
      <c r="G58" s="182">
        <v>30668120459.079998</v>
      </c>
      <c r="H58" s="182">
        <v>30980388816.649998</v>
      </c>
      <c r="I58" s="182">
        <v>640121.43000000005</v>
      </c>
      <c r="J58" s="285"/>
    </row>
    <row r="59" spans="4:10" ht="15" customHeight="1">
      <c r="D59" s="270"/>
      <c r="E59" s="270"/>
      <c r="F59" s="270"/>
      <c r="G59" s="270"/>
      <c r="H59" s="270"/>
      <c r="I59" s="270"/>
      <c r="J59" s="270"/>
    </row>
    <row r="60" spans="4:10" ht="15" customHeight="1">
      <c r="D60" s="270"/>
      <c r="E60" s="270"/>
      <c r="F60" s="270"/>
      <c r="G60" s="270"/>
      <c r="H60" s="270"/>
      <c r="I60" s="270"/>
      <c r="J60" s="270"/>
    </row>
    <row r="61" spans="4:10" ht="15" customHeight="1">
      <c r="D61" s="270"/>
      <c r="E61" s="270"/>
      <c r="F61" s="270"/>
      <c r="G61" s="270"/>
      <c r="H61" s="270"/>
      <c r="I61" s="270"/>
      <c r="J61" s="270"/>
    </row>
    <row r="63" spans="4:10" ht="15" customHeight="1">
      <c r="D63" s="286" t="s">
        <v>734</v>
      </c>
      <c r="E63" s="270"/>
      <c r="F63" s="270"/>
      <c r="G63" s="270"/>
    </row>
    <row r="64" spans="4:10" ht="15" customHeight="1">
      <c r="D64" s="287" t="s">
        <v>762</v>
      </c>
      <c r="E64" s="270"/>
      <c r="F64" s="270"/>
      <c r="G64" s="270"/>
    </row>
    <row r="65" spans="4:8" ht="15" customHeight="1">
      <c r="D65" s="270"/>
      <c r="E65" s="270"/>
      <c r="F65" s="270"/>
      <c r="G65" s="270"/>
    </row>
    <row r="66" spans="4:8" ht="15" customHeight="1">
      <c r="D66" s="288" t="s">
        <v>499</v>
      </c>
      <c r="E66" s="288" t="s">
        <v>500</v>
      </c>
      <c r="F66" s="270"/>
      <c r="G66" s="270"/>
    </row>
    <row r="67" spans="4:8" ht="15" customHeight="1">
      <c r="D67" s="270"/>
      <c r="E67" s="270"/>
      <c r="F67" s="270"/>
      <c r="G67" s="270"/>
    </row>
    <row r="68" spans="4:8" ht="15" customHeight="1">
      <c r="D68" s="289" t="s">
        <v>114</v>
      </c>
      <c r="E68" s="289" t="s">
        <v>501</v>
      </c>
      <c r="F68" s="289" t="s">
        <v>120</v>
      </c>
      <c r="G68" s="289" t="s">
        <v>121</v>
      </c>
    </row>
    <row r="69" spans="4:8" ht="15" customHeight="1">
      <c r="D69" s="290" t="s">
        <v>763</v>
      </c>
      <c r="E69" s="291" t="s">
        <v>503</v>
      </c>
      <c r="F69" s="292">
        <v>356320034.16000003</v>
      </c>
      <c r="G69" s="293"/>
    </row>
    <row r="70" spans="4:8" ht="15" customHeight="1">
      <c r="D70" s="294"/>
      <c r="E70" s="295" t="s">
        <v>738</v>
      </c>
      <c r="F70" s="296">
        <v>20287827756.300003</v>
      </c>
      <c r="G70" s="296">
        <v>20762927532.320004</v>
      </c>
      <c r="H70" s="246">
        <f>F70-G70</f>
        <v>-475099776.02000046</v>
      </c>
    </row>
    <row r="71" spans="4:8" ht="15" customHeight="1">
      <c r="D71" s="294"/>
      <c r="E71" s="297" t="s">
        <v>764</v>
      </c>
      <c r="F71" s="296">
        <v>13512293067.57</v>
      </c>
      <c r="G71" s="296">
        <v>13667049725.299999</v>
      </c>
      <c r="H71" s="246"/>
    </row>
    <row r="72" spans="4:8" ht="15" customHeight="1">
      <c r="D72" s="294"/>
      <c r="E72" s="297" t="s">
        <v>765</v>
      </c>
      <c r="F72" s="296">
        <v>4608856433.75</v>
      </c>
      <c r="G72" s="296">
        <v>3979000000</v>
      </c>
      <c r="H72" s="246"/>
    </row>
    <row r="73" spans="4:8" ht="15" customHeight="1">
      <c r="D73" s="294"/>
      <c r="E73" s="297" t="s">
        <v>766</v>
      </c>
      <c r="F73" s="296">
        <v>1846987842.02</v>
      </c>
      <c r="G73" s="296">
        <v>4317600000</v>
      </c>
      <c r="H73" s="246"/>
    </row>
    <row r="74" spans="4:8" ht="15" customHeight="1">
      <c r="D74" s="294"/>
      <c r="E74" s="297" t="s">
        <v>767</v>
      </c>
      <c r="F74" s="296">
        <v>16616414042.6</v>
      </c>
      <c r="G74" s="296">
        <v>15906277492.469999</v>
      </c>
      <c r="H74" s="246"/>
    </row>
    <row r="75" spans="4:8" ht="15" customHeight="1">
      <c r="D75" s="294"/>
      <c r="E75" s="297" t="s">
        <v>768</v>
      </c>
      <c r="F75" s="296">
        <v>247057209.21000001</v>
      </c>
      <c r="G75" s="296">
        <v>2646000</v>
      </c>
      <c r="H75" s="246"/>
    </row>
    <row r="76" spans="4:8" ht="15" customHeight="1">
      <c r="D76" s="294"/>
      <c r="E76" s="295" t="s">
        <v>769</v>
      </c>
      <c r="F76" s="296">
        <v>10467054.550000001</v>
      </c>
      <c r="G76" s="298"/>
      <c r="H76" s="246"/>
    </row>
    <row r="77" spans="4:8" ht="15" customHeight="1">
      <c r="D77" s="294"/>
      <c r="E77" s="295" t="s">
        <v>770</v>
      </c>
      <c r="F77" s="296">
        <v>90907808.629999995</v>
      </c>
      <c r="G77" s="298"/>
      <c r="H77" s="246"/>
    </row>
    <row r="78" spans="4:8" ht="15" customHeight="1">
      <c r="D78" s="294"/>
      <c r="E78" s="295" t="s">
        <v>771</v>
      </c>
      <c r="F78" s="296">
        <v>15000</v>
      </c>
      <c r="G78" s="296">
        <v>579468</v>
      </c>
      <c r="H78" s="246"/>
    </row>
    <row r="79" spans="4:8" ht="15" customHeight="1">
      <c r="D79" s="294"/>
      <c r="E79" s="295" t="s">
        <v>772</v>
      </c>
      <c r="F79" s="296">
        <v>38220036715.289993</v>
      </c>
      <c r="G79" s="296">
        <v>35239143334.919998</v>
      </c>
      <c r="H79" s="246"/>
    </row>
    <row r="80" spans="4:8" ht="15" customHeight="1">
      <c r="D80" s="294"/>
      <c r="E80" s="295" t="s">
        <v>773</v>
      </c>
      <c r="F80" s="296">
        <v>95000</v>
      </c>
      <c r="G80" s="296">
        <v>38733186.049999997</v>
      </c>
      <c r="H80" s="246"/>
    </row>
    <row r="81" spans="4:8" ht="15" customHeight="1">
      <c r="D81" s="294"/>
      <c r="E81" s="297" t="s">
        <v>774</v>
      </c>
      <c r="F81" s="298"/>
      <c r="G81" s="296">
        <v>640000000</v>
      </c>
      <c r="H81" s="246"/>
    </row>
    <row r="82" spans="4:8" ht="15" customHeight="1">
      <c r="D82" s="294"/>
      <c r="E82" s="297" t="s">
        <v>775</v>
      </c>
      <c r="F82" s="296">
        <v>1250000000</v>
      </c>
      <c r="G82" s="298"/>
      <c r="H82" s="246"/>
    </row>
    <row r="83" spans="4:8" ht="15" customHeight="1">
      <c r="D83" s="294"/>
      <c r="E83" s="295" t="s">
        <v>776</v>
      </c>
      <c r="F83" s="298"/>
      <c r="G83" s="296">
        <v>261291921.38999999</v>
      </c>
    </row>
    <row r="84" spans="4:8" ht="15" customHeight="1">
      <c r="D84" s="294"/>
      <c r="E84" s="295" t="s">
        <v>777</v>
      </c>
      <c r="F84" s="298"/>
      <c r="G84" s="296">
        <v>16178576.34</v>
      </c>
    </row>
    <row r="85" spans="4:8" ht="15" customHeight="1">
      <c r="D85" s="294"/>
      <c r="E85" s="295" t="s">
        <v>778</v>
      </c>
      <c r="F85" s="296">
        <v>249997288.78</v>
      </c>
      <c r="G85" s="296">
        <v>249997288.78</v>
      </c>
    </row>
    <row r="86" spans="4:8" ht="15" customHeight="1">
      <c r="D86" s="294"/>
      <c r="E86" s="297" t="s">
        <v>779</v>
      </c>
      <c r="F86" s="298"/>
      <c r="G86" s="296">
        <v>24238508.620000001</v>
      </c>
    </row>
    <row r="87" spans="4:8" ht="15" customHeight="1">
      <c r="D87" s="294"/>
      <c r="E87" s="297" t="s">
        <v>780</v>
      </c>
      <c r="F87" s="298"/>
      <c r="G87" s="296">
        <v>30348667</v>
      </c>
    </row>
    <row r="88" spans="4:8" ht="15" customHeight="1">
      <c r="D88" s="294"/>
      <c r="E88" s="297" t="s">
        <v>781</v>
      </c>
      <c r="F88" s="298"/>
      <c r="G88" s="296">
        <v>42230940</v>
      </c>
    </row>
    <row r="89" spans="4:8" ht="15" customHeight="1">
      <c r="D89" s="294"/>
      <c r="E89" s="297" t="s">
        <v>782</v>
      </c>
      <c r="F89" s="298"/>
      <c r="G89" s="296">
        <v>8441733</v>
      </c>
    </row>
    <row r="90" spans="4:8" ht="15" customHeight="1">
      <c r="D90" s="294"/>
      <c r="E90" s="297" t="s">
        <v>783</v>
      </c>
      <c r="F90" s="298"/>
      <c r="G90" s="296">
        <v>1129479</v>
      </c>
    </row>
    <row r="91" spans="4:8" ht="15" customHeight="1">
      <c r="D91" s="294"/>
      <c r="E91" s="297" t="s">
        <v>784</v>
      </c>
      <c r="F91" s="296">
        <v>16492</v>
      </c>
      <c r="G91" s="296">
        <v>944336</v>
      </c>
    </row>
    <row r="92" spans="4:8" ht="15" customHeight="1">
      <c r="D92" s="294"/>
      <c r="E92" s="297" t="s">
        <v>785</v>
      </c>
      <c r="F92" s="298"/>
      <c r="G92" s="296">
        <v>1309553</v>
      </c>
    </row>
    <row r="93" spans="4:8" ht="15" customHeight="1">
      <c r="D93" s="294"/>
      <c r="E93" s="297" t="s">
        <v>786</v>
      </c>
      <c r="F93" s="298"/>
      <c r="G93" s="296">
        <v>10670357</v>
      </c>
    </row>
    <row r="94" spans="4:8" ht="15" customHeight="1">
      <c r="D94" s="294"/>
      <c r="E94" s="295" t="s">
        <v>787</v>
      </c>
      <c r="F94" s="298"/>
      <c r="G94" s="296">
        <v>46211289.369999997</v>
      </c>
    </row>
    <row r="95" spans="4:8" ht="15" customHeight="1">
      <c r="D95" s="294"/>
      <c r="E95" s="295" t="s">
        <v>788</v>
      </c>
      <c r="F95" s="296">
        <v>55314.21</v>
      </c>
      <c r="G95" s="296">
        <v>98152456.680000007</v>
      </c>
    </row>
    <row r="96" spans="4:8" ht="15" customHeight="1">
      <c r="D96" s="294"/>
      <c r="E96" s="295" t="s">
        <v>789</v>
      </c>
      <c r="F96" s="298"/>
      <c r="G96" s="296">
        <v>310000</v>
      </c>
    </row>
    <row r="97" spans="4:7" ht="15" customHeight="1">
      <c r="D97" s="294"/>
      <c r="E97" s="295" t="s">
        <v>790</v>
      </c>
      <c r="F97" s="296">
        <v>1799027538.29</v>
      </c>
      <c r="G97" s="296">
        <v>3643057809.3299999</v>
      </c>
    </row>
    <row r="98" spans="4:7" ht="15" customHeight="1">
      <c r="D98" s="294"/>
      <c r="E98" s="297" t="s">
        <v>791</v>
      </c>
      <c r="F98" s="296">
        <v>790000000</v>
      </c>
      <c r="G98" s="296">
        <v>540000000</v>
      </c>
    </row>
    <row r="99" spans="4:7" ht="15" customHeight="1">
      <c r="D99" s="294"/>
      <c r="E99" s="295" t="s">
        <v>792</v>
      </c>
      <c r="F99" s="298"/>
      <c r="G99" s="296">
        <v>150000000</v>
      </c>
    </row>
    <row r="100" spans="4:7" ht="15" customHeight="1">
      <c r="D100" s="294"/>
      <c r="E100" s="295" t="s">
        <v>509</v>
      </c>
      <c r="F100" s="296">
        <v>6771061</v>
      </c>
      <c r="G100" s="298"/>
    </row>
    <row r="101" spans="4:7" ht="15" customHeight="1">
      <c r="D101" s="294"/>
      <c r="E101" s="295" t="s">
        <v>511</v>
      </c>
      <c r="F101" s="298"/>
      <c r="G101" s="296">
        <v>258000</v>
      </c>
    </row>
    <row r="102" spans="4:7" ht="15" customHeight="1">
      <c r="D102" s="294"/>
      <c r="E102" s="295" t="s">
        <v>514</v>
      </c>
      <c r="F102" s="298"/>
      <c r="G102" s="296">
        <v>9199662</v>
      </c>
    </row>
    <row r="103" spans="4:7" ht="15" customHeight="1">
      <c r="D103" s="290"/>
      <c r="E103" s="291" t="s">
        <v>517</v>
      </c>
      <c r="F103" s="292">
        <v>99536825624.199997</v>
      </c>
      <c r="G103" s="292">
        <v>99687927316.569992</v>
      </c>
    </row>
    <row r="104" spans="4:7" ht="15" customHeight="1">
      <c r="D104" s="290"/>
      <c r="E104" s="291" t="s">
        <v>518</v>
      </c>
      <c r="F104" s="292">
        <v>205218341.78999999</v>
      </c>
      <c r="G104" s="293"/>
    </row>
    <row r="105" spans="4:7" ht="15" customHeight="1">
      <c r="D105" s="270"/>
      <c r="E105" s="270"/>
      <c r="F105" s="270"/>
      <c r="G105" s="270"/>
    </row>
  </sheetData>
  <mergeCells count="20">
    <mergeCell ref="A39:C39"/>
    <mergeCell ref="B41:C41"/>
    <mergeCell ref="B44:C44"/>
    <mergeCell ref="A2:C3"/>
    <mergeCell ref="A21:A22"/>
    <mergeCell ref="A29:A30"/>
    <mergeCell ref="A32:A33"/>
    <mergeCell ref="A36:A37"/>
    <mergeCell ref="B36:B37"/>
    <mergeCell ref="J7:J10"/>
    <mergeCell ref="D1:J1"/>
    <mergeCell ref="D2:J2"/>
    <mergeCell ref="E6:F6"/>
    <mergeCell ref="G6:H6"/>
    <mergeCell ref="I6:J6"/>
    <mergeCell ref="E7:E10"/>
    <mergeCell ref="F7:F10"/>
    <mergeCell ref="G7:G10"/>
    <mergeCell ref="H7:H10"/>
    <mergeCell ref="I7:I10"/>
  </mergeCells>
  <pageMargins left="0.7" right="0.7" top="0.75" bottom="0.75" header="0.3" footer="0.3"/>
  <pageSetup paperSize="9" scale="56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8"/>
  <sheetViews>
    <sheetView zoomScale="85" zoomScaleNormal="85" workbookViewId="0">
      <selection activeCell="M43" sqref="M43"/>
    </sheetView>
  </sheetViews>
  <sheetFormatPr defaultColWidth="9" defaultRowHeight="14.4" outlineLevelRow="1"/>
  <cols>
    <col min="1" max="1" width="11.88671875" customWidth="1"/>
    <col min="2" max="2" width="5.77734375" customWidth="1"/>
    <col min="3" max="3" width="15.6640625" customWidth="1"/>
    <col min="4" max="5" width="12.5546875" customWidth="1"/>
    <col min="6" max="6" width="14.109375" customWidth="1"/>
    <col min="7" max="9" width="8" customWidth="1"/>
    <col min="10" max="10" width="10.77734375" customWidth="1"/>
    <col min="11" max="11" width="8" customWidth="1"/>
    <col min="12" max="12" width="9.44140625" customWidth="1"/>
    <col min="13" max="14" width="12.5546875" customWidth="1"/>
    <col min="15" max="15" width="10.5546875" customWidth="1"/>
    <col min="16" max="17" width="13.6640625" customWidth="1"/>
    <col min="18" max="256" width="8" customWidth="1"/>
    <col min="257" max="257" width="14.5546875" customWidth="1"/>
    <col min="258" max="258" width="5.77734375" customWidth="1"/>
    <col min="259" max="259" width="20.33203125" customWidth="1"/>
    <col min="260" max="261" width="14.5546875" customWidth="1"/>
    <col min="262" max="262" width="31.33203125" customWidth="1"/>
    <col min="263" max="512" width="8" customWidth="1"/>
    <col min="513" max="513" width="14.5546875" customWidth="1"/>
    <col min="514" max="514" width="5.77734375" customWidth="1"/>
    <col min="515" max="515" width="20.33203125" customWidth="1"/>
    <col min="516" max="517" width="14.5546875" customWidth="1"/>
    <col min="518" max="518" width="31.33203125" customWidth="1"/>
    <col min="519" max="768" width="8" customWidth="1"/>
    <col min="769" max="769" width="14.5546875" customWidth="1"/>
    <col min="770" max="770" width="5.77734375" customWidth="1"/>
    <col min="771" max="771" width="20.33203125" customWidth="1"/>
    <col min="772" max="773" width="14.5546875" customWidth="1"/>
    <col min="774" max="774" width="31.33203125" customWidth="1"/>
    <col min="775" max="1024" width="8" customWidth="1"/>
    <col min="1025" max="1025" width="14.5546875" customWidth="1"/>
    <col min="1026" max="1026" width="5.77734375" customWidth="1"/>
    <col min="1027" max="1027" width="20.33203125" customWidth="1"/>
    <col min="1028" max="1029" width="14.5546875" customWidth="1"/>
    <col min="1030" max="1030" width="31.33203125" customWidth="1"/>
    <col min="1031" max="1280" width="8" customWidth="1"/>
    <col min="1281" max="1281" width="14.5546875" customWidth="1"/>
    <col min="1282" max="1282" width="5.77734375" customWidth="1"/>
    <col min="1283" max="1283" width="20.33203125" customWidth="1"/>
    <col min="1284" max="1285" width="14.5546875" customWidth="1"/>
    <col min="1286" max="1286" width="31.33203125" customWidth="1"/>
    <col min="1287" max="1536" width="8" customWidth="1"/>
    <col min="1537" max="1537" width="14.5546875" customWidth="1"/>
    <col min="1538" max="1538" width="5.77734375" customWidth="1"/>
    <col min="1539" max="1539" width="20.33203125" customWidth="1"/>
    <col min="1540" max="1541" width="14.5546875" customWidth="1"/>
    <col min="1542" max="1542" width="31.33203125" customWidth="1"/>
    <col min="1543" max="1792" width="8" customWidth="1"/>
    <col min="1793" max="1793" width="14.5546875" customWidth="1"/>
    <col min="1794" max="1794" width="5.77734375" customWidth="1"/>
    <col min="1795" max="1795" width="20.33203125" customWidth="1"/>
    <col min="1796" max="1797" width="14.5546875" customWidth="1"/>
    <col min="1798" max="1798" width="31.33203125" customWidth="1"/>
    <col min="1799" max="2048" width="8" customWidth="1"/>
    <col min="2049" max="2049" width="14.5546875" customWidth="1"/>
    <col min="2050" max="2050" width="5.77734375" customWidth="1"/>
    <col min="2051" max="2051" width="20.33203125" customWidth="1"/>
    <col min="2052" max="2053" width="14.5546875" customWidth="1"/>
    <col min="2054" max="2054" width="31.33203125" customWidth="1"/>
    <col min="2055" max="2304" width="8" customWidth="1"/>
    <col min="2305" max="2305" width="14.5546875" customWidth="1"/>
    <col min="2306" max="2306" width="5.77734375" customWidth="1"/>
    <col min="2307" max="2307" width="20.33203125" customWidth="1"/>
    <col min="2308" max="2309" width="14.5546875" customWidth="1"/>
    <col min="2310" max="2310" width="31.33203125" customWidth="1"/>
    <col min="2311" max="2560" width="8" customWidth="1"/>
    <col min="2561" max="2561" width="14.5546875" customWidth="1"/>
    <col min="2562" max="2562" width="5.77734375" customWidth="1"/>
    <col min="2563" max="2563" width="20.33203125" customWidth="1"/>
    <col min="2564" max="2565" width="14.5546875" customWidth="1"/>
    <col min="2566" max="2566" width="31.33203125" customWidth="1"/>
    <col min="2567" max="2816" width="8" customWidth="1"/>
    <col min="2817" max="2817" width="14.5546875" customWidth="1"/>
    <col min="2818" max="2818" width="5.77734375" customWidth="1"/>
    <col min="2819" max="2819" width="20.33203125" customWidth="1"/>
    <col min="2820" max="2821" width="14.5546875" customWidth="1"/>
    <col min="2822" max="2822" width="31.33203125" customWidth="1"/>
    <col min="2823" max="3072" width="8" customWidth="1"/>
    <col min="3073" max="3073" width="14.5546875" customWidth="1"/>
    <col min="3074" max="3074" width="5.77734375" customWidth="1"/>
    <col min="3075" max="3075" width="20.33203125" customWidth="1"/>
    <col min="3076" max="3077" width="14.5546875" customWidth="1"/>
    <col min="3078" max="3078" width="31.33203125" customWidth="1"/>
    <col min="3079" max="3328" width="8" customWidth="1"/>
    <col min="3329" max="3329" width="14.5546875" customWidth="1"/>
    <col min="3330" max="3330" width="5.77734375" customWidth="1"/>
    <col min="3331" max="3331" width="20.33203125" customWidth="1"/>
    <col min="3332" max="3333" width="14.5546875" customWidth="1"/>
    <col min="3334" max="3334" width="31.33203125" customWidth="1"/>
    <col min="3335" max="3584" width="8" customWidth="1"/>
    <col min="3585" max="3585" width="14.5546875" customWidth="1"/>
    <col min="3586" max="3586" width="5.77734375" customWidth="1"/>
    <col min="3587" max="3587" width="20.33203125" customWidth="1"/>
    <col min="3588" max="3589" width="14.5546875" customWidth="1"/>
    <col min="3590" max="3590" width="31.33203125" customWidth="1"/>
    <col min="3591" max="3840" width="8" customWidth="1"/>
    <col min="3841" max="3841" width="14.5546875" customWidth="1"/>
    <col min="3842" max="3842" width="5.77734375" customWidth="1"/>
    <col min="3843" max="3843" width="20.33203125" customWidth="1"/>
    <col min="3844" max="3845" width="14.5546875" customWidth="1"/>
    <col min="3846" max="3846" width="31.33203125" customWidth="1"/>
    <col min="3847" max="4096" width="8" customWidth="1"/>
    <col min="4097" max="4097" width="14.5546875" customWidth="1"/>
    <col min="4098" max="4098" width="5.77734375" customWidth="1"/>
    <col min="4099" max="4099" width="20.33203125" customWidth="1"/>
    <col min="4100" max="4101" width="14.5546875" customWidth="1"/>
    <col min="4102" max="4102" width="31.33203125" customWidth="1"/>
    <col min="4103" max="4352" width="8" customWidth="1"/>
    <col min="4353" max="4353" width="14.5546875" customWidth="1"/>
    <col min="4354" max="4354" width="5.77734375" customWidth="1"/>
    <col min="4355" max="4355" width="20.33203125" customWidth="1"/>
    <col min="4356" max="4357" width="14.5546875" customWidth="1"/>
    <col min="4358" max="4358" width="31.33203125" customWidth="1"/>
    <col min="4359" max="4608" width="8" customWidth="1"/>
    <col min="4609" max="4609" width="14.5546875" customWidth="1"/>
    <col min="4610" max="4610" width="5.77734375" customWidth="1"/>
    <col min="4611" max="4611" width="20.33203125" customWidth="1"/>
    <col min="4612" max="4613" width="14.5546875" customWidth="1"/>
    <col min="4614" max="4614" width="31.33203125" customWidth="1"/>
    <col min="4615" max="4864" width="8" customWidth="1"/>
    <col min="4865" max="4865" width="14.5546875" customWidth="1"/>
    <col min="4866" max="4866" width="5.77734375" customWidth="1"/>
    <col min="4867" max="4867" width="20.33203125" customWidth="1"/>
    <col min="4868" max="4869" width="14.5546875" customWidth="1"/>
    <col min="4870" max="4870" width="31.33203125" customWidth="1"/>
    <col min="4871" max="5120" width="8" customWidth="1"/>
    <col min="5121" max="5121" width="14.5546875" customWidth="1"/>
    <col min="5122" max="5122" width="5.77734375" customWidth="1"/>
    <col min="5123" max="5123" width="20.33203125" customWidth="1"/>
    <col min="5124" max="5125" width="14.5546875" customWidth="1"/>
    <col min="5126" max="5126" width="31.33203125" customWidth="1"/>
    <col min="5127" max="5376" width="8" customWidth="1"/>
    <col min="5377" max="5377" width="14.5546875" customWidth="1"/>
    <col min="5378" max="5378" width="5.77734375" customWidth="1"/>
    <col min="5379" max="5379" width="20.33203125" customWidth="1"/>
    <col min="5380" max="5381" width="14.5546875" customWidth="1"/>
    <col min="5382" max="5382" width="31.33203125" customWidth="1"/>
    <col min="5383" max="5632" width="8" customWidth="1"/>
    <col min="5633" max="5633" width="14.5546875" customWidth="1"/>
    <col min="5634" max="5634" width="5.77734375" customWidth="1"/>
    <col min="5635" max="5635" width="20.33203125" customWidth="1"/>
    <col min="5636" max="5637" width="14.5546875" customWidth="1"/>
    <col min="5638" max="5638" width="31.33203125" customWidth="1"/>
    <col min="5639" max="5888" width="8" customWidth="1"/>
    <col min="5889" max="5889" width="14.5546875" customWidth="1"/>
    <col min="5890" max="5890" width="5.77734375" customWidth="1"/>
    <col min="5891" max="5891" width="20.33203125" customWidth="1"/>
    <col min="5892" max="5893" width="14.5546875" customWidth="1"/>
    <col min="5894" max="5894" width="31.33203125" customWidth="1"/>
    <col min="5895" max="6144" width="8" customWidth="1"/>
    <col min="6145" max="6145" width="14.5546875" customWidth="1"/>
    <col min="6146" max="6146" width="5.77734375" customWidth="1"/>
    <col min="6147" max="6147" width="20.33203125" customWidth="1"/>
    <col min="6148" max="6149" width="14.5546875" customWidth="1"/>
    <col min="6150" max="6150" width="31.33203125" customWidth="1"/>
    <col min="6151" max="6400" width="8" customWidth="1"/>
    <col min="6401" max="6401" width="14.5546875" customWidth="1"/>
    <col min="6402" max="6402" width="5.77734375" customWidth="1"/>
    <col min="6403" max="6403" width="20.33203125" customWidth="1"/>
    <col min="6404" max="6405" width="14.5546875" customWidth="1"/>
    <col min="6406" max="6406" width="31.33203125" customWidth="1"/>
    <col min="6407" max="6656" width="8" customWidth="1"/>
    <col min="6657" max="6657" width="14.5546875" customWidth="1"/>
    <col min="6658" max="6658" width="5.77734375" customWidth="1"/>
    <col min="6659" max="6659" width="20.33203125" customWidth="1"/>
    <col min="6660" max="6661" width="14.5546875" customWidth="1"/>
    <col min="6662" max="6662" width="31.33203125" customWidth="1"/>
    <col min="6663" max="6912" width="8" customWidth="1"/>
    <col min="6913" max="6913" width="14.5546875" customWidth="1"/>
    <col min="6914" max="6914" width="5.77734375" customWidth="1"/>
    <col min="6915" max="6915" width="20.33203125" customWidth="1"/>
    <col min="6916" max="6917" width="14.5546875" customWidth="1"/>
    <col min="6918" max="6918" width="31.33203125" customWidth="1"/>
    <col min="6919" max="7168" width="8" customWidth="1"/>
    <col min="7169" max="7169" width="14.5546875" customWidth="1"/>
    <col min="7170" max="7170" width="5.77734375" customWidth="1"/>
    <col min="7171" max="7171" width="20.33203125" customWidth="1"/>
    <col min="7172" max="7173" width="14.5546875" customWidth="1"/>
    <col min="7174" max="7174" width="31.33203125" customWidth="1"/>
    <col min="7175" max="7424" width="8" customWidth="1"/>
    <col min="7425" max="7425" width="14.5546875" customWidth="1"/>
    <col min="7426" max="7426" width="5.77734375" customWidth="1"/>
    <col min="7427" max="7427" width="20.33203125" customWidth="1"/>
    <col min="7428" max="7429" width="14.5546875" customWidth="1"/>
    <col min="7430" max="7430" width="31.33203125" customWidth="1"/>
    <col min="7431" max="7680" width="8" customWidth="1"/>
    <col min="7681" max="7681" width="14.5546875" customWidth="1"/>
    <col min="7682" max="7682" width="5.77734375" customWidth="1"/>
    <col min="7683" max="7683" width="20.33203125" customWidth="1"/>
    <col min="7684" max="7685" width="14.5546875" customWidth="1"/>
    <col min="7686" max="7686" width="31.33203125" customWidth="1"/>
    <col min="7687" max="7936" width="8" customWidth="1"/>
    <col min="7937" max="7937" width="14.5546875" customWidth="1"/>
    <col min="7938" max="7938" width="5.77734375" customWidth="1"/>
    <col min="7939" max="7939" width="20.33203125" customWidth="1"/>
    <col min="7940" max="7941" width="14.5546875" customWidth="1"/>
    <col min="7942" max="7942" width="31.33203125" customWidth="1"/>
    <col min="7943" max="8192" width="8" customWidth="1"/>
    <col min="8193" max="8193" width="14.5546875" customWidth="1"/>
    <col min="8194" max="8194" width="5.77734375" customWidth="1"/>
    <col min="8195" max="8195" width="20.33203125" customWidth="1"/>
    <col min="8196" max="8197" width="14.5546875" customWidth="1"/>
    <col min="8198" max="8198" width="31.33203125" customWidth="1"/>
    <col min="8199" max="8448" width="8" customWidth="1"/>
    <col min="8449" max="8449" width="14.5546875" customWidth="1"/>
    <col min="8450" max="8450" width="5.77734375" customWidth="1"/>
    <col min="8451" max="8451" width="20.33203125" customWidth="1"/>
    <col min="8452" max="8453" width="14.5546875" customWidth="1"/>
    <col min="8454" max="8454" width="31.33203125" customWidth="1"/>
    <col min="8455" max="8704" width="8" customWidth="1"/>
    <col min="8705" max="8705" width="14.5546875" customWidth="1"/>
    <col min="8706" max="8706" width="5.77734375" customWidth="1"/>
    <col min="8707" max="8707" width="20.33203125" customWidth="1"/>
    <col min="8708" max="8709" width="14.5546875" customWidth="1"/>
    <col min="8710" max="8710" width="31.33203125" customWidth="1"/>
    <col min="8711" max="8960" width="8" customWidth="1"/>
    <col min="8961" max="8961" width="14.5546875" customWidth="1"/>
    <col min="8962" max="8962" width="5.77734375" customWidth="1"/>
    <col min="8963" max="8963" width="20.33203125" customWidth="1"/>
    <col min="8964" max="8965" width="14.5546875" customWidth="1"/>
    <col min="8966" max="8966" width="31.33203125" customWidth="1"/>
    <col min="8967" max="9216" width="8" customWidth="1"/>
    <col min="9217" max="9217" width="14.5546875" customWidth="1"/>
    <col min="9218" max="9218" width="5.77734375" customWidth="1"/>
    <col min="9219" max="9219" width="20.33203125" customWidth="1"/>
    <col min="9220" max="9221" width="14.5546875" customWidth="1"/>
    <col min="9222" max="9222" width="31.33203125" customWidth="1"/>
    <col min="9223" max="9472" width="8" customWidth="1"/>
    <col min="9473" max="9473" width="14.5546875" customWidth="1"/>
    <col min="9474" max="9474" width="5.77734375" customWidth="1"/>
    <col min="9475" max="9475" width="20.33203125" customWidth="1"/>
    <col min="9476" max="9477" width="14.5546875" customWidth="1"/>
    <col min="9478" max="9478" width="31.33203125" customWidth="1"/>
    <col min="9479" max="9728" width="8" customWidth="1"/>
    <col min="9729" max="9729" width="14.5546875" customWidth="1"/>
    <col min="9730" max="9730" width="5.77734375" customWidth="1"/>
    <col min="9731" max="9731" width="20.33203125" customWidth="1"/>
    <col min="9732" max="9733" width="14.5546875" customWidth="1"/>
    <col min="9734" max="9734" width="31.33203125" customWidth="1"/>
    <col min="9735" max="9984" width="8" customWidth="1"/>
    <col min="9985" max="9985" width="14.5546875" customWidth="1"/>
    <col min="9986" max="9986" width="5.77734375" customWidth="1"/>
    <col min="9987" max="9987" width="20.33203125" customWidth="1"/>
    <col min="9988" max="9989" width="14.5546875" customWidth="1"/>
    <col min="9990" max="9990" width="31.33203125" customWidth="1"/>
    <col min="9991" max="10240" width="8" customWidth="1"/>
    <col min="10241" max="10241" width="14.5546875" customWidth="1"/>
    <col min="10242" max="10242" width="5.77734375" customWidth="1"/>
    <col min="10243" max="10243" width="20.33203125" customWidth="1"/>
    <col min="10244" max="10245" width="14.5546875" customWidth="1"/>
    <col min="10246" max="10246" width="31.33203125" customWidth="1"/>
    <col min="10247" max="10496" width="8" customWidth="1"/>
    <col min="10497" max="10497" width="14.5546875" customWidth="1"/>
    <col min="10498" max="10498" width="5.77734375" customWidth="1"/>
    <col min="10499" max="10499" width="20.33203125" customWidth="1"/>
    <col min="10500" max="10501" width="14.5546875" customWidth="1"/>
    <col min="10502" max="10502" width="31.33203125" customWidth="1"/>
    <col min="10503" max="10752" width="8" customWidth="1"/>
    <col min="10753" max="10753" width="14.5546875" customWidth="1"/>
    <col min="10754" max="10754" width="5.77734375" customWidth="1"/>
    <col min="10755" max="10755" width="20.33203125" customWidth="1"/>
    <col min="10756" max="10757" width="14.5546875" customWidth="1"/>
    <col min="10758" max="10758" width="31.33203125" customWidth="1"/>
    <col min="10759" max="11008" width="8" customWidth="1"/>
    <col min="11009" max="11009" width="14.5546875" customWidth="1"/>
    <col min="11010" max="11010" width="5.77734375" customWidth="1"/>
    <col min="11011" max="11011" width="20.33203125" customWidth="1"/>
    <col min="11012" max="11013" width="14.5546875" customWidth="1"/>
    <col min="11014" max="11014" width="31.33203125" customWidth="1"/>
    <col min="11015" max="11264" width="8" customWidth="1"/>
    <col min="11265" max="11265" width="14.5546875" customWidth="1"/>
    <col min="11266" max="11266" width="5.77734375" customWidth="1"/>
    <col min="11267" max="11267" width="20.33203125" customWidth="1"/>
    <col min="11268" max="11269" width="14.5546875" customWidth="1"/>
    <col min="11270" max="11270" width="31.33203125" customWidth="1"/>
    <col min="11271" max="11520" width="8" customWidth="1"/>
    <col min="11521" max="11521" width="14.5546875" customWidth="1"/>
    <col min="11522" max="11522" width="5.77734375" customWidth="1"/>
    <col min="11523" max="11523" width="20.33203125" customWidth="1"/>
    <col min="11524" max="11525" width="14.5546875" customWidth="1"/>
    <col min="11526" max="11526" width="31.33203125" customWidth="1"/>
    <col min="11527" max="11776" width="8" customWidth="1"/>
    <col min="11777" max="11777" width="14.5546875" customWidth="1"/>
    <col min="11778" max="11778" width="5.77734375" customWidth="1"/>
    <col min="11779" max="11779" width="20.33203125" customWidth="1"/>
    <col min="11780" max="11781" width="14.5546875" customWidth="1"/>
    <col min="11782" max="11782" width="31.33203125" customWidth="1"/>
    <col min="11783" max="12032" width="8" customWidth="1"/>
    <col min="12033" max="12033" width="14.5546875" customWidth="1"/>
    <col min="12034" max="12034" width="5.77734375" customWidth="1"/>
    <col min="12035" max="12035" width="20.33203125" customWidth="1"/>
    <col min="12036" max="12037" width="14.5546875" customWidth="1"/>
    <col min="12038" max="12038" width="31.33203125" customWidth="1"/>
    <col min="12039" max="12288" width="8" customWidth="1"/>
    <col min="12289" max="12289" width="14.5546875" customWidth="1"/>
    <col min="12290" max="12290" width="5.77734375" customWidth="1"/>
    <col min="12291" max="12291" width="20.33203125" customWidth="1"/>
    <col min="12292" max="12293" width="14.5546875" customWidth="1"/>
    <col min="12294" max="12294" width="31.33203125" customWidth="1"/>
    <col min="12295" max="12544" width="8" customWidth="1"/>
    <col min="12545" max="12545" width="14.5546875" customWidth="1"/>
    <col min="12546" max="12546" width="5.77734375" customWidth="1"/>
    <col min="12547" max="12547" width="20.33203125" customWidth="1"/>
    <col min="12548" max="12549" width="14.5546875" customWidth="1"/>
    <col min="12550" max="12550" width="31.33203125" customWidth="1"/>
    <col min="12551" max="12800" width="8" customWidth="1"/>
    <col min="12801" max="12801" width="14.5546875" customWidth="1"/>
    <col min="12802" max="12802" width="5.77734375" customWidth="1"/>
    <col min="12803" max="12803" width="20.33203125" customWidth="1"/>
    <col min="12804" max="12805" width="14.5546875" customWidth="1"/>
    <col min="12806" max="12806" width="31.33203125" customWidth="1"/>
    <col min="12807" max="13056" width="8" customWidth="1"/>
    <col min="13057" max="13057" width="14.5546875" customWidth="1"/>
    <col min="13058" max="13058" width="5.77734375" customWidth="1"/>
    <col min="13059" max="13059" width="20.33203125" customWidth="1"/>
    <col min="13060" max="13061" width="14.5546875" customWidth="1"/>
    <col min="13062" max="13062" width="31.33203125" customWidth="1"/>
    <col min="13063" max="13312" width="8" customWidth="1"/>
    <col min="13313" max="13313" width="14.5546875" customWidth="1"/>
    <col min="13314" max="13314" width="5.77734375" customWidth="1"/>
    <col min="13315" max="13315" width="20.33203125" customWidth="1"/>
    <col min="13316" max="13317" width="14.5546875" customWidth="1"/>
    <col min="13318" max="13318" width="31.33203125" customWidth="1"/>
    <col min="13319" max="13568" width="8" customWidth="1"/>
    <col min="13569" max="13569" width="14.5546875" customWidth="1"/>
    <col min="13570" max="13570" width="5.77734375" customWidth="1"/>
    <col min="13571" max="13571" width="20.33203125" customWidth="1"/>
    <col min="13572" max="13573" width="14.5546875" customWidth="1"/>
    <col min="13574" max="13574" width="31.33203125" customWidth="1"/>
    <col min="13575" max="13824" width="8" customWidth="1"/>
    <col min="13825" max="13825" width="14.5546875" customWidth="1"/>
    <col min="13826" max="13826" width="5.77734375" customWidth="1"/>
    <col min="13827" max="13827" width="20.33203125" customWidth="1"/>
    <col min="13828" max="13829" width="14.5546875" customWidth="1"/>
    <col min="13830" max="13830" width="31.33203125" customWidth="1"/>
    <col min="13831" max="14080" width="8" customWidth="1"/>
    <col min="14081" max="14081" width="14.5546875" customWidth="1"/>
    <col min="14082" max="14082" width="5.77734375" customWidth="1"/>
    <col min="14083" max="14083" width="20.33203125" customWidth="1"/>
    <col min="14084" max="14085" width="14.5546875" customWidth="1"/>
    <col min="14086" max="14086" width="31.33203125" customWidth="1"/>
    <col min="14087" max="14336" width="8" customWidth="1"/>
    <col min="14337" max="14337" width="14.5546875" customWidth="1"/>
    <col min="14338" max="14338" width="5.77734375" customWidth="1"/>
    <col min="14339" max="14339" width="20.33203125" customWidth="1"/>
    <col min="14340" max="14341" width="14.5546875" customWidth="1"/>
    <col min="14342" max="14342" width="31.33203125" customWidth="1"/>
    <col min="14343" max="14592" width="8" customWidth="1"/>
    <col min="14593" max="14593" width="14.5546875" customWidth="1"/>
    <col min="14594" max="14594" width="5.77734375" customWidth="1"/>
    <col min="14595" max="14595" width="20.33203125" customWidth="1"/>
    <col min="14596" max="14597" width="14.5546875" customWidth="1"/>
    <col min="14598" max="14598" width="31.33203125" customWidth="1"/>
    <col min="14599" max="14848" width="8" customWidth="1"/>
    <col min="14849" max="14849" width="14.5546875" customWidth="1"/>
    <col min="14850" max="14850" width="5.77734375" customWidth="1"/>
    <col min="14851" max="14851" width="20.33203125" customWidth="1"/>
    <col min="14852" max="14853" width="14.5546875" customWidth="1"/>
    <col min="14854" max="14854" width="31.33203125" customWidth="1"/>
    <col min="14855" max="15104" width="8" customWidth="1"/>
    <col min="15105" max="15105" width="14.5546875" customWidth="1"/>
    <col min="15106" max="15106" width="5.77734375" customWidth="1"/>
    <col min="15107" max="15107" width="20.33203125" customWidth="1"/>
    <col min="15108" max="15109" width="14.5546875" customWidth="1"/>
    <col min="15110" max="15110" width="31.33203125" customWidth="1"/>
    <col min="15111" max="15360" width="8" customWidth="1"/>
    <col min="15361" max="15361" width="14.5546875" customWidth="1"/>
    <col min="15362" max="15362" width="5.77734375" customWidth="1"/>
    <col min="15363" max="15363" width="20.33203125" customWidth="1"/>
    <col min="15364" max="15365" width="14.5546875" customWidth="1"/>
    <col min="15366" max="15366" width="31.33203125" customWidth="1"/>
    <col min="15367" max="15616" width="8" customWidth="1"/>
    <col min="15617" max="15617" width="14.5546875" customWidth="1"/>
    <col min="15618" max="15618" width="5.77734375" customWidth="1"/>
    <col min="15619" max="15619" width="20.33203125" customWidth="1"/>
    <col min="15620" max="15621" width="14.5546875" customWidth="1"/>
    <col min="15622" max="15622" width="31.33203125" customWidth="1"/>
    <col min="15623" max="15872" width="8" customWidth="1"/>
    <col min="15873" max="15873" width="14.5546875" customWidth="1"/>
    <col min="15874" max="15874" width="5.77734375" customWidth="1"/>
    <col min="15875" max="15875" width="20.33203125" customWidth="1"/>
    <col min="15876" max="15877" width="14.5546875" customWidth="1"/>
    <col min="15878" max="15878" width="31.33203125" customWidth="1"/>
    <col min="15879" max="16128" width="8" customWidth="1"/>
    <col min="16129" max="16129" width="14.5546875" customWidth="1"/>
    <col min="16130" max="16130" width="5.77734375" customWidth="1"/>
    <col min="16131" max="16131" width="20.33203125" customWidth="1"/>
    <col min="16132" max="16133" width="14.5546875" customWidth="1"/>
    <col min="16134" max="16134" width="31.33203125" customWidth="1"/>
    <col min="16135" max="16384" width="8" customWidth="1"/>
  </cols>
  <sheetData>
    <row r="1" spans="1:7" ht="14.4" customHeight="1">
      <c r="A1" s="380" t="s">
        <v>733</v>
      </c>
      <c r="B1" s="380"/>
      <c r="C1" s="380"/>
      <c r="D1" s="380"/>
      <c r="E1" s="380"/>
      <c r="F1" s="380"/>
    </row>
    <row r="2" spans="1:7" ht="15.6" customHeight="1"/>
    <row r="3" spans="1:7" ht="28.8" customHeight="1">
      <c r="A3" s="139" t="s">
        <v>499</v>
      </c>
      <c r="B3" s="381" t="s">
        <v>500</v>
      </c>
      <c r="C3" s="381"/>
      <c r="D3" s="381"/>
      <c r="E3" s="381"/>
      <c r="F3" s="381"/>
    </row>
    <row r="4" spans="1:7" ht="28.8" customHeight="1"/>
    <row r="5" spans="1:7" ht="28.8" customHeight="1">
      <c r="A5" s="382" t="s">
        <v>114</v>
      </c>
      <c r="B5" s="382"/>
      <c r="C5" s="237" t="s">
        <v>501</v>
      </c>
      <c r="D5" s="237" t="s">
        <v>120</v>
      </c>
      <c r="E5" s="237" t="s">
        <v>121</v>
      </c>
    </row>
    <row r="6" spans="1:7">
      <c r="A6" s="379" t="s">
        <v>502</v>
      </c>
      <c r="B6" s="379"/>
      <c r="C6" s="237" t="s">
        <v>503</v>
      </c>
      <c r="D6" s="238"/>
      <c r="E6" s="238"/>
    </row>
    <row r="7" spans="1:7">
      <c r="A7" s="232"/>
      <c r="B7" s="233"/>
      <c r="C7" s="234" t="s">
        <v>504</v>
      </c>
      <c r="D7" s="235">
        <v>123258708.15000001</v>
      </c>
      <c r="E7" s="236"/>
      <c r="F7" s="125">
        <f>D7/1000</f>
        <v>123258.70815000001</v>
      </c>
    </row>
    <row r="8" spans="1:7" outlineLevel="1">
      <c r="A8" s="230"/>
      <c r="B8" s="231"/>
      <c r="C8" s="249" t="s">
        <v>505</v>
      </c>
      <c r="D8" s="247"/>
      <c r="E8" s="248">
        <v>382433640.91000003</v>
      </c>
      <c r="F8" s="246">
        <f>E8-D9</f>
        <v>382169012.30000001</v>
      </c>
      <c r="G8" s="125">
        <f>F8/1000</f>
        <v>382169.0123</v>
      </c>
    </row>
    <row r="9" spans="1:7" outlineLevel="1">
      <c r="A9" s="230"/>
      <c r="B9" s="231"/>
      <c r="C9" s="249" t="s">
        <v>533</v>
      </c>
      <c r="D9" s="248">
        <v>264628.61</v>
      </c>
      <c r="E9" s="247"/>
    </row>
    <row r="10" spans="1:7" outlineLevel="1">
      <c r="A10" s="230"/>
      <c r="B10" s="231"/>
      <c r="C10" s="254" t="s">
        <v>507</v>
      </c>
      <c r="D10" s="255"/>
      <c r="E10" s="256">
        <v>415236001.32999998</v>
      </c>
      <c r="F10" s="246">
        <f>E10+E13</f>
        <v>416776041.78999996</v>
      </c>
      <c r="G10" s="125">
        <f>F10/1000</f>
        <v>416776.04178999999</v>
      </c>
    </row>
    <row r="11" spans="1:7" outlineLevel="1">
      <c r="A11" s="230"/>
      <c r="B11" s="231"/>
      <c r="C11" s="259" t="s">
        <v>532</v>
      </c>
      <c r="D11" s="261"/>
      <c r="E11" s="260">
        <v>182732.35</v>
      </c>
    </row>
    <row r="12" spans="1:7" outlineLevel="1">
      <c r="A12" s="230"/>
      <c r="B12" s="231"/>
      <c r="C12" s="262" t="s">
        <v>506</v>
      </c>
      <c r="D12" s="263"/>
      <c r="E12" s="264">
        <v>63509941.990000002</v>
      </c>
    </row>
    <row r="13" spans="1:7" outlineLevel="1">
      <c r="A13" s="230"/>
      <c r="B13" s="231"/>
      <c r="C13" s="254" t="s">
        <v>508</v>
      </c>
      <c r="D13" s="255"/>
      <c r="E13" s="256">
        <v>1540040.46</v>
      </c>
    </row>
    <row r="14" spans="1:7" outlineLevel="1">
      <c r="A14" s="230"/>
      <c r="B14" s="231"/>
      <c r="C14" s="262" t="s">
        <v>510</v>
      </c>
      <c r="D14" s="263"/>
      <c r="E14" s="264">
        <v>2092403.47</v>
      </c>
    </row>
    <row r="15" spans="1:7" outlineLevel="1">
      <c r="A15" s="230"/>
      <c r="B15" s="231"/>
      <c r="C15" s="265" t="s">
        <v>509</v>
      </c>
      <c r="D15" s="266"/>
      <c r="E15" s="267">
        <v>70807979.079999998</v>
      </c>
      <c r="F15" s="246">
        <f>D22+D24-E15-E16</f>
        <v>55626691.039999999</v>
      </c>
      <c r="G15" s="125">
        <f>F15/1000</f>
        <v>55626.691039999998</v>
      </c>
    </row>
    <row r="16" spans="1:7" outlineLevel="1">
      <c r="A16" s="230"/>
      <c r="B16" s="231"/>
      <c r="C16" s="265" t="s">
        <v>513</v>
      </c>
      <c r="D16" s="266"/>
      <c r="E16" s="268">
        <v>0.68</v>
      </c>
    </row>
    <row r="17" spans="1:7" outlineLevel="1">
      <c r="A17" s="230"/>
      <c r="B17" s="231"/>
      <c r="C17" s="250" t="s">
        <v>511</v>
      </c>
      <c r="D17" s="251">
        <v>205304277.53999999</v>
      </c>
      <c r="E17" s="252"/>
      <c r="F17" s="246">
        <f>D17+D18</f>
        <v>201884074.69999999</v>
      </c>
      <c r="G17" s="125">
        <f>F17/1000</f>
        <v>201884.0747</v>
      </c>
    </row>
    <row r="18" spans="1:7" outlineLevel="1">
      <c r="A18" s="230"/>
      <c r="B18" s="231"/>
      <c r="C18" s="250" t="s">
        <v>516</v>
      </c>
      <c r="D18" s="253">
        <v>-3420202.84</v>
      </c>
      <c r="E18" s="252"/>
    </row>
    <row r="19" spans="1:7" outlineLevel="1">
      <c r="A19" s="230"/>
      <c r="B19" s="231"/>
      <c r="C19" s="259" t="s">
        <v>512</v>
      </c>
      <c r="D19" s="260">
        <v>387961946.69999999</v>
      </c>
      <c r="E19" s="261"/>
      <c r="F19" s="246">
        <f>D19+D20-E11</f>
        <v>405113997.33999997</v>
      </c>
      <c r="G19" s="125">
        <f>F19/1000</f>
        <v>405113.99734</v>
      </c>
    </row>
    <row r="20" spans="1:7" outlineLevel="1">
      <c r="A20" s="230"/>
      <c r="B20" s="231"/>
      <c r="C20" s="259" t="s">
        <v>519</v>
      </c>
      <c r="D20" s="260">
        <v>17334782.989999998</v>
      </c>
      <c r="E20" s="261"/>
    </row>
    <row r="21" spans="1:7" outlineLevel="1">
      <c r="A21" s="230"/>
      <c r="B21" s="231"/>
      <c r="C21" s="262" t="s">
        <v>520</v>
      </c>
      <c r="D21" s="264">
        <v>13746013.5</v>
      </c>
      <c r="E21" s="263"/>
    </row>
    <row r="22" spans="1:7" outlineLevel="1">
      <c r="A22" s="230"/>
      <c r="B22" s="231"/>
      <c r="C22" s="265" t="s">
        <v>514</v>
      </c>
      <c r="D22" s="267">
        <v>126434670.48999999</v>
      </c>
      <c r="E22" s="266"/>
    </row>
    <row r="23" spans="1:7" outlineLevel="1">
      <c r="A23" s="230"/>
      <c r="B23" s="231"/>
      <c r="C23" s="262" t="s">
        <v>521</v>
      </c>
      <c r="D23" s="264">
        <v>34027326.899999999</v>
      </c>
      <c r="E23" s="263"/>
      <c r="F23" s="246">
        <f>E12+E14-D21-D23</f>
        <v>17829005.060000002</v>
      </c>
      <c r="G23" s="125">
        <f>F23/1000</f>
        <v>17829.005060000003</v>
      </c>
    </row>
    <row r="24" spans="1:7" outlineLevel="1">
      <c r="A24" s="230"/>
      <c r="B24" s="231"/>
      <c r="C24" s="265" t="s">
        <v>522</v>
      </c>
      <c r="D24" s="268">
        <v>0.31</v>
      </c>
      <c r="E24" s="266"/>
    </row>
    <row r="25" spans="1:7" outlineLevel="1">
      <c r="A25" s="239"/>
      <c r="B25" s="240"/>
      <c r="C25" s="241" t="s">
        <v>515</v>
      </c>
      <c r="D25" s="242">
        <v>30890587.920000002</v>
      </c>
      <c r="E25" s="243"/>
      <c r="F25" s="125">
        <f>D25/1000</f>
        <v>30890.587920000002</v>
      </c>
    </row>
    <row r="26" spans="1:7" outlineLevel="1">
      <c r="A26" s="244"/>
      <c r="B26" s="244"/>
      <c r="C26" s="237" t="s">
        <v>517</v>
      </c>
      <c r="D26" s="245">
        <v>935802740.26999998</v>
      </c>
      <c r="E26" s="245">
        <v>935802740.26999998</v>
      </c>
    </row>
    <row r="27" spans="1:7" outlineLevel="1">
      <c r="A27" s="244"/>
      <c r="B27" s="244"/>
      <c r="C27" s="237" t="s">
        <v>518</v>
      </c>
      <c r="D27" s="238"/>
      <c r="E27" s="238"/>
    </row>
    <row r="28" spans="1:7" outlineLevel="1"/>
  </sheetData>
  <mergeCells count="4">
    <mergeCell ref="A6:B6"/>
    <mergeCell ref="A1:F1"/>
    <mergeCell ref="B3:F3"/>
    <mergeCell ref="A5:B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05"/>
  <sheetViews>
    <sheetView topLeftCell="A85" workbookViewId="0">
      <selection activeCell="H74" sqref="H74"/>
    </sheetView>
  </sheetViews>
  <sheetFormatPr defaultColWidth="8.88671875" defaultRowHeight="10.199999999999999"/>
  <cols>
    <col min="1" max="1" width="45.109375" style="140" customWidth="1"/>
    <col min="2" max="2" width="15.6640625" style="140" customWidth="1"/>
    <col min="3" max="3" width="15.109375" style="140" customWidth="1"/>
    <col min="4" max="4" width="16.6640625" style="140" customWidth="1"/>
    <col min="5" max="5" width="17.44140625" style="140" customWidth="1"/>
    <col min="6" max="6" width="16.88671875" style="140" customWidth="1"/>
    <col min="7" max="7" width="15.109375" style="140" customWidth="1"/>
    <col min="8" max="8" width="16.5546875" style="140" customWidth="1"/>
    <col min="9" max="16384" width="8.88671875" style="140"/>
  </cols>
  <sheetData>
    <row r="1" spans="1:9" ht="22.95" customHeight="1">
      <c r="A1" s="386" t="s">
        <v>186</v>
      </c>
      <c r="B1" s="386"/>
      <c r="C1" s="386"/>
      <c r="D1" s="386"/>
      <c r="E1" s="386"/>
      <c r="F1" s="386"/>
      <c r="G1" s="386"/>
    </row>
    <row r="2" spans="1:9" ht="18" customHeight="1">
      <c r="A2" s="387" t="s">
        <v>187</v>
      </c>
      <c r="B2" s="387"/>
      <c r="C2" s="387"/>
      <c r="D2" s="387"/>
      <c r="E2" s="387"/>
      <c r="F2" s="387"/>
      <c r="G2" s="387"/>
    </row>
    <row r="3" spans="1:9" ht="15" customHeight="1"/>
    <row r="4" spans="1:9" ht="19.95" customHeight="1">
      <c r="A4" s="141" t="s">
        <v>188</v>
      </c>
      <c r="B4" s="141" t="s">
        <v>189</v>
      </c>
    </row>
    <row r="5" spans="1:9" ht="16.05" customHeight="1" thickBot="1"/>
    <row r="6" spans="1:9" ht="28.5" customHeight="1" thickBot="1">
      <c r="A6" s="384" t="s">
        <v>190</v>
      </c>
      <c r="B6" s="384" t="s">
        <v>191</v>
      </c>
      <c r="C6" s="384"/>
      <c r="D6" s="384" t="s">
        <v>192</v>
      </c>
      <c r="E6" s="384"/>
      <c r="F6" s="384" t="s">
        <v>193</v>
      </c>
      <c r="G6" s="384"/>
    </row>
    <row r="7" spans="1:9" ht="24.45" customHeight="1" thickBot="1">
      <c r="A7" s="384"/>
      <c r="B7" s="142" t="s">
        <v>120</v>
      </c>
      <c r="C7" s="142" t="s">
        <v>121</v>
      </c>
      <c r="D7" s="142" t="s">
        <v>120</v>
      </c>
      <c r="E7" s="142" t="s">
        <v>121</v>
      </c>
      <c r="F7" s="142" t="s">
        <v>120</v>
      </c>
      <c r="G7" s="142" t="s">
        <v>121</v>
      </c>
    </row>
    <row r="8" spans="1:9" ht="21" customHeight="1">
      <c r="A8" s="168" t="s">
        <v>542</v>
      </c>
      <c r="B8" s="169">
        <v>356320034.16000003</v>
      </c>
      <c r="C8" s="170"/>
      <c r="D8" s="169">
        <v>99536825624.199997</v>
      </c>
      <c r="E8" s="169">
        <v>99687927316.569992</v>
      </c>
      <c r="F8" s="169">
        <v>205218341.78999999</v>
      </c>
      <c r="G8" s="170"/>
    </row>
    <row r="9" spans="1:9" ht="22.05" customHeight="1">
      <c r="A9" s="187" t="s">
        <v>539</v>
      </c>
      <c r="B9" s="188">
        <v>312908479</v>
      </c>
      <c r="C9" s="189"/>
      <c r="D9" s="188">
        <v>30668120459.079998</v>
      </c>
      <c r="E9" s="188">
        <v>30980388816.649998</v>
      </c>
      <c r="F9" s="188">
        <v>640121.43000000005</v>
      </c>
      <c r="G9" s="189"/>
      <c r="H9" s="185">
        <f>F9+F10+F11-G12+F19+F16</f>
        <v>619469887.5</v>
      </c>
      <c r="I9" s="186">
        <f>H9/1000</f>
        <v>619469.88749999995</v>
      </c>
    </row>
    <row r="10" spans="1:9" ht="19.05" customHeight="1">
      <c r="A10" s="187" t="s">
        <v>540</v>
      </c>
      <c r="B10" s="188">
        <v>42949035.93</v>
      </c>
      <c r="C10" s="189"/>
      <c r="D10" s="188">
        <v>13674757831.75</v>
      </c>
      <c r="E10" s="188">
        <v>13512293067.57</v>
      </c>
      <c r="F10" s="188">
        <v>205413800.11000001</v>
      </c>
      <c r="G10" s="189"/>
    </row>
    <row r="11" spans="1:9" ht="19.05" customHeight="1">
      <c r="A11" s="187" t="s">
        <v>541</v>
      </c>
      <c r="B11" s="188">
        <v>839918.23</v>
      </c>
      <c r="C11" s="189"/>
      <c r="D11" s="188">
        <v>55187176272.370003</v>
      </c>
      <c r="E11" s="188">
        <v>55186045770.349998</v>
      </c>
      <c r="F11" s="188">
        <v>1970420.25</v>
      </c>
      <c r="G11" s="189"/>
    </row>
    <row r="12" spans="1:9" ht="24" customHeight="1">
      <c r="A12" s="187" t="s">
        <v>543</v>
      </c>
      <c r="B12" s="189"/>
      <c r="C12" s="188">
        <v>377399</v>
      </c>
      <c r="D12" s="188">
        <v>6771061</v>
      </c>
      <c r="E12" s="188">
        <v>9199662</v>
      </c>
      <c r="F12" s="189"/>
      <c r="G12" s="188">
        <v>2806000</v>
      </c>
    </row>
    <row r="13" spans="1:9" ht="19.05" customHeight="1">
      <c r="A13" s="168" t="s">
        <v>544</v>
      </c>
      <c r="B13" s="169">
        <v>1756483649.0700002</v>
      </c>
      <c r="C13" s="170"/>
      <c r="D13" s="169">
        <v>20936232944.18</v>
      </c>
      <c r="E13" s="169">
        <v>18816471077.610001</v>
      </c>
      <c r="F13" s="169">
        <v>3876245515.6399999</v>
      </c>
      <c r="G13" s="170"/>
    </row>
    <row r="14" spans="1:9" ht="21" customHeight="1">
      <c r="A14" s="195" t="s">
        <v>545</v>
      </c>
      <c r="B14" s="196">
        <v>643333333.36000001</v>
      </c>
      <c r="C14" s="197"/>
      <c r="D14" s="196">
        <v>4544322926.4799995</v>
      </c>
      <c r="E14" s="196">
        <v>1871987842.02</v>
      </c>
      <c r="F14" s="196">
        <v>3315668417.8200002</v>
      </c>
      <c r="G14" s="197"/>
      <c r="H14" s="185">
        <f>F14+F18-G15</f>
        <v>3461993969.9300003</v>
      </c>
      <c r="I14" s="186">
        <f>H14/1000</f>
        <v>3461993.9699300001</v>
      </c>
    </row>
    <row r="15" spans="1:9" ht="22.05" customHeight="1">
      <c r="A15" s="195" t="s">
        <v>546</v>
      </c>
      <c r="B15" s="197"/>
      <c r="C15" s="196">
        <v>1702557.31</v>
      </c>
      <c r="D15" s="196">
        <v>2788609.68</v>
      </c>
      <c r="E15" s="196">
        <v>1248569.22</v>
      </c>
      <c r="F15" s="197"/>
      <c r="G15" s="196">
        <v>162516.85</v>
      </c>
    </row>
    <row r="16" spans="1:9" ht="24" customHeight="1">
      <c r="A16" s="187" t="s">
        <v>547</v>
      </c>
      <c r="B16" s="188">
        <v>1103606892.04</v>
      </c>
      <c r="C16" s="189"/>
      <c r="D16" s="188">
        <v>15971879837.93</v>
      </c>
      <c r="E16" s="188">
        <v>16664124883.1</v>
      </c>
      <c r="F16" s="188">
        <v>411361846.87</v>
      </c>
      <c r="G16" s="189"/>
    </row>
    <row r="17" spans="1:9" ht="15" customHeight="1">
      <c r="A17" s="171" t="s">
        <v>548</v>
      </c>
      <c r="B17" s="172">
        <v>11245980.98</v>
      </c>
      <c r="C17" s="173"/>
      <c r="D17" s="172">
        <v>417241570.08999997</v>
      </c>
      <c r="E17" s="172">
        <v>279109783.26999998</v>
      </c>
      <c r="F17" s="172">
        <v>149377767.80000001</v>
      </c>
      <c r="G17" s="173"/>
    </row>
    <row r="18" spans="1:9" ht="21" customHeight="1">
      <c r="A18" s="198" t="s">
        <v>549</v>
      </c>
      <c r="B18" s="196">
        <v>10548863.289999999</v>
      </c>
      <c r="C18" s="197"/>
      <c r="D18" s="196">
        <v>402734807.08999997</v>
      </c>
      <c r="E18" s="196">
        <v>266795601.41999999</v>
      </c>
      <c r="F18" s="196">
        <v>146488068.96000001</v>
      </c>
      <c r="G18" s="197"/>
    </row>
    <row r="19" spans="1:9" ht="25.95" customHeight="1">
      <c r="A19" s="190" t="s">
        <v>550</v>
      </c>
      <c r="B19" s="188">
        <v>697117.69</v>
      </c>
      <c r="C19" s="189"/>
      <c r="D19" s="188">
        <v>14506763</v>
      </c>
      <c r="E19" s="188">
        <v>12314181.85</v>
      </c>
      <c r="F19" s="188">
        <v>2889698.84</v>
      </c>
      <c r="G19" s="189"/>
    </row>
    <row r="20" spans="1:9" ht="19.05" customHeight="1">
      <c r="A20" s="168" t="s">
        <v>551</v>
      </c>
      <c r="B20" s="169">
        <v>2630484013.6700001</v>
      </c>
      <c r="C20" s="170"/>
      <c r="D20" s="169">
        <v>39033876693.450005</v>
      </c>
      <c r="E20" s="169">
        <v>38769608017.029999</v>
      </c>
      <c r="F20" s="169">
        <v>2894752690.0899997</v>
      </c>
      <c r="G20" s="170"/>
    </row>
    <row r="21" spans="1:9" ht="22.05" customHeight="1">
      <c r="A21" s="191" t="s">
        <v>552</v>
      </c>
      <c r="B21" s="192"/>
      <c r="C21" s="192"/>
      <c r="D21" s="193">
        <v>433557119.93000001</v>
      </c>
      <c r="E21" s="193">
        <v>426461154.26999998</v>
      </c>
      <c r="F21" s="193">
        <v>7095965.6600000001</v>
      </c>
      <c r="G21" s="192"/>
      <c r="H21" s="185">
        <f>F21+F25-G26</f>
        <v>2894519149.0500002</v>
      </c>
      <c r="I21" s="186">
        <f>H21/1000</f>
        <v>2894519.1490500001</v>
      </c>
    </row>
    <row r="22" spans="1:9" ht="22.05" customHeight="1">
      <c r="A22" s="171" t="s">
        <v>553</v>
      </c>
      <c r="B22" s="172">
        <v>238541.04</v>
      </c>
      <c r="C22" s="173"/>
      <c r="D22" s="172">
        <v>818009</v>
      </c>
      <c r="E22" s="172">
        <v>823009</v>
      </c>
      <c r="F22" s="172">
        <v>233541.04</v>
      </c>
      <c r="G22" s="173"/>
    </row>
    <row r="23" spans="1:9" ht="19.05" customHeight="1">
      <c r="A23" s="206" t="s">
        <v>554</v>
      </c>
      <c r="B23" s="207">
        <v>238541.04</v>
      </c>
      <c r="C23" s="208"/>
      <c r="D23" s="207">
        <v>818009</v>
      </c>
      <c r="E23" s="207">
        <v>823009</v>
      </c>
      <c r="F23" s="207">
        <v>233541.04</v>
      </c>
      <c r="G23" s="208"/>
      <c r="H23" s="185">
        <f>F23+F36+F37</f>
        <v>30524968.899999999</v>
      </c>
      <c r="I23" s="186">
        <f>H23/1000</f>
        <v>30524.9689</v>
      </c>
    </row>
    <row r="24" spans="1:9" ht="18" customHeight="1">
      <c r="A24" s="171" t="s">
        <v>555</v>
      </c>
      <c r="B24" s="172">
        <v>2672262382.2200003</v>
      </c>
      <c r="C24" s="173"/>
      <c r="D24" s="172">
        <v>38535464646.440002</v>
      </c>
      <c r="E24" s="172">
        <v>38225088845.269997</v>
      </c>
      <c r="F24" s="172">
        <v>2982638183.3900003</v>
      </c>
      <c r="G24" s="173"/>
    </row>
    <row r="25" spans="1:9" ht="21" customHeight="1">
      <c r="A25" s="194" t="s">
        <v>556</v>
      </c>
      <c r="B25" s="193">
        <v>2672262382.2200003</v>
      </c>
      <c r="C25" s="192"/>
      <c r="D25" s="193">
        <v>38535464646.440002</v>
      </c>
      <c r="E25" s="193">
        <v>38225088845.269997</v>
      </c>
      <c r="F25" s="193">
        <v>2982638183.3900003</v>
      </c>
      <c r="G25" s="192"/>
    </row>
    <row r="26" spans="1:9" ht="24" customHeight="1">
      <c r="A26" s="191" t="s">
        <v>557</v>
      </c>
      <c r="B26" s="192"/>
      <c r="C26" s="193">
        <v>42016909.590000004</v>
      </c>
      <c r="D26" s="193">
        <v>64036918.079999998</v>
      </c>
      <c r="E26" s="193">
        <v>117235008.48999999</v>
      </c>
      <c r="F26" s="192"/>
      <c r="G26" s="193">
        <v>95215000</v>
      </c>
    </row>
    <row r="27" spans="1:9" ht="19.95" customHeight="1">
      <c r="A27" s="168" t="s">
        <v>558</v>
      </c>
      <c r="B27" s="169">
        <v>74758.92</v>
      </c>
      <c r="C27" s="170"/>
      <c r="D27" s="169">
        <v>1056788.81</v>
      </c>
      <c r="E27" s="169">
        <v>1086408.45</v>
      </c>
      <c r="F27" s="169">
        <v>45139.28</v>
      </c>
      <c r="G27" s="170"/>
    </row>
    <row r="28" spans="1:9" ht="18" customHeight="1">
      <c r="A28" s="203" t="s">
        <v>559</v>
      </c>
      <c r="B28" s="204">
        <v>74758.92</v>
      </c>
      <c r="C28" s="205"/>
      <c r="D28" s="204">
        <v>750877.73</v>
      </c>
      <c r="E28" s="204">
        <v>780497.37</v>
      </c>
      <c r="F28" s="204">
        <v>45139.28</v>
      </c>
      <c r="G28" s="205"/>
      <c r="H28" s="185">
        <f>F28</f>
        <v>45139.28</v>
      </c>
      <c r="I28" s="186">
        <f>H28/1000</f>
        <v>45.139279999999999</v>
      </c>
    </row>
    <row r="29" spans="1:9" ht="16.05" customHeight="1">
      <c r="A29" s="203" t="s">
        <v>560</v>
      </c>
      <c r="B29" s="205"/>
      <c r="C29" s="205"/>
      <c r="D29" s="204">
        <v>305911.08</v>
      </c>
      <c r="E29" s="204">
        <v>305911.08</v>
      </c>
      <c r="F29" s="205"/>
      <c r="G29" s="205"/>
    </row>
    <row r="30" spans="1:9" ht="21" customHeight="1">
      <c r="A30" s="168" t="s">
        <v>561</v>
      </c>
      <c r="B30" s="169">
        <v>35672.199999999997</v>
      </c>
      <c r="C30" s="170"/>
      <c r="D30" s="169">
        <v>16705917.43</v>
      </c>
      <c r="E30" s="169">
        <v>16697788.15</v>
      </c>
      <c r="F30" s="169">
        <v>43801.48</v>
      </c>
      <c r="G30" s="170"/>
    </row>
    <row r="31" spans="1:9" ht="18" customHeight="1">
      <c r="A31" s="199" t="s">
        <v>562</v>
      </c>
      <c r="B31" s="200"/>
      <c r="C31" s="200"/>
      <c r="D31" s="201">
        <v>13656934.539999999</v>
      </c>
      <c r="E31" s="201">
        <v>13656934.539999999</v>
      </c>
      <c r="F31" s="200"/>
      <c r="G31" s="200"/>
      <c r="H31" s="185">
        <f>F34</f>
        <v>43801.48</v>
      </c>
      <c r="I31" s="186">
        <f>H31/1000</f>
        <v>43.801480000000005</v>
      </c>
    </row>
    <row r="32" spans="1:9" ht="19.95" customHeight="1">
      <c r="A32" s="171" t="s">
        <v>563</v>
      </c>
      <c r="B32" s="172">
        <v>35672.199999999997</v>
      </c>
      <c r="C32" s="173"/>
      <c r="D32" s="172">
        <v>3048982.89</v>
      </c>
      <c r="E32" s="172">
        <v>3040853.61</v>
      </c>
      <c r="F32" s="172">
        <v>43801.48</v>
      </c>
      <c r="G32" s="173"/>
    </row>
    <row r="33" spans="1:9" ht="22.05" customHeight="1">
      <c r="A33" s="202" t="s">
        <v>564</v>
      </c>
      <c r="B33" s="200"/>
      <c r="C33" s="200"/>
      <c r="D33" s="201">
        <v>2747161.45</v>
      </c>
      <c r="E33" s="201">
        <v>2747161.45</v>
      </c>
      <c r="F33" s="200"/>
      <c r="G33" s="200"/>
    </row>
    <row r="34" spans="1:9" ht="22.05" customHeight="1" thickBot="1">
      <c r="A34" s="202" t="s">
        <v>565</v>
      </c>
      <c r="B34" s="201">
        <v>35672.199999999997</v>
      </c>
      <c r="C34" s="200"/>
      <c r="D34" s="201">
        <v>301821.44</v>
      </c>
      <c r="E34" s="201">
        <v>293692.15999999997</v>
      </c>
      <c r="F34" s="201">
        <v>43801.48</v>
      </c>
      <c r="G34" s="200"/>
    </row>
    <row r="35" spans="1:9" ht="16.05" customHeight="1" thickBot="1">
      <c r="A35" s="168" t="s">
        <v>566</v>
      </c>
      <c r="B35" s="169">
        <v>4600251.3899999997</v>
      </c>
      <c r="C35" s="170"/>
      <c r="D35" s="169">
        <v>39137883.119999997</v>
      </c>
      <c r="E35" s="169">
        <v>13446706.65</v>
      </c>
      <c r="F35" s="169">
        <v>30291427.859999999</v>
      </c>
      <c r="G35" s="143"/>
    </row>
    <row r="36" spans="1:9" ht="13.95" customHeight="1" thickBot="1">
      <c r="A36" s="209" t="s">
        <v>567</v>
      </c>
      <c r="B36" s="207">
        <v>4415281</v>
      </c>
      <c r="C36" s="208"/>
      <c r="D36" s="207">
        <v>38821572.049999997</v>
      </c>
      <c r="E36" s="207">
        <v>13148573.050000001</v>
      </c>
      <c r="F36" s="207">
        <v>30088280</v>
      </c>
      <c r="G36" s="210"/>
    </row>
    <row r="37" spans="1:9" ht="15" customHeight="1" thickBot="1">
      <c r="A37" s="209" t="s">
        <v>568</v>
      </c>
      <c r="B37" s="207">
        <v>184970.39</v>
      </c>
      <c r="C37" s="208"/>
      <c r="D37" s="207">
        <v>316311.07</v>
      </c>
      <c r="E37" s="207">
        <v>298133.59999999998</v>
      </c>
      <c r="F37" s="207">
        <v>203147.86</v>
      </c>
      <c r="G37" s="210"/>
    </row>
    <row r="38" spans="1:9" ht="16.05" customHeight="1">
      <c r="A38" s="168" t="s">
        <v>569</v>
      </c>
      <c r="B38" s="169">
        <v>527777777.74000001</v>
      </c>
      <c r="C38" s="170"/>
      <c r="D38" s="169">
        <v>640000000</v>
      </c>
      <c r="E38" s="169">
        <v>226722926.47999999</v>
      </c>
      <c r="F38" s="169">
        <v>941054851.25999999</v>
      </c>
      <c r="G38" s="170"/>
    </row>
    <row r="39" spans="1:9" ht="22.05" customHeight="1">
      <c r="A39" s="211" t="s">
        <v>570</v>
      </c>
      <c r="B39" s="212">
        <v>527777777.74000001</v>
      </c>
      <c r="C39" s="213"/>
      <c r="D39" s="212">
        <v>640000000</v>
      </c>
      <c r="E39" s="212">
        <v>226722926.47999999</v>
      </c>
      <c r="F39" s="212">
        <v>941054851.25999999</v>
      </c>
      <c r="G39" s="213"/>
      <c r="H39" s="185">
        <f>F39</f>
        <v>941054851.25999999</v>
      </c>
      <c r="I39" s="186">
        <f>H39/1000</f>
        <v>941054.85126000002</v>
      </c>
    </row>
    <row r="40" spans="1:9" ht="16.95" customHeight="1">
      <c r="A40" s="168" t="s">
        <v>571</v>
      </c>
      <c r="B40" s="169">
        <v>3735852.18</v>
      </c>
      <c r="C40" s="170"/>
      <c r="D40" s="169">
        <v>2388283.09</v>
      </c>
      <c r="E40" s="169">
        <v>1059048.57</v>
      </c>
      <c r="F40" s="169">
        <v>5065086.7</v>
      </c>
      <c r="G40" s="170"/>
    </row>
    <row r="41" spans="1:9" ht="13.95" customHeight="1">
      <c r="A41" s="211" t="s">
        <v>572</v>
      </c>
      <c r="B41" s="212">
        <v>4040311.6</v>
      </c>
      <c r="C41" s="213"/>
      <c r="D41" s="212">
        <v>2375782.9900000002</v>
      </c>
      <c r="E41" s="212">
        <v>75000</v>
      </c>
      <c r="F41" s="212">
        <v>6341094.5899999999</v>
      </c>
      <c r="G41" s="213"/>
      <c r="H41" s="185">
        <f>F41-G42</f>
        <v>5065086.7</v>
      </c>
      <c r="I41" s="186">
        <f>H41/1000</f>
        <v>5065.0866999999998</v>
      </c>
    </row>
    <row r="42" spans="1:9" ht="13.95" customHeight="1">
      <c r="A42" s="211" t="s">
        <v>573</v>
      </c>
      <c r="B42" s="213"/>
      <c r="C42" s="212">
        <v>304459.42</v>
      </c>
      <c r="D42" s="212">
        <v>12500.1</v>
      </c>
      <c r="E42" s="212">
        <v>984048.57</v>
      </c>
      <c r="F42" s="213"/>
      <c r="G42" s="212">
        <v>1276007.8899999999</v>
      </c>
    </row>
    <row r="43" spans="1:9" ht="18" customHeight="1">
      <c r="A43" s="168" t="s">
        <v>574</v>
      </c>
      <c r="B43" s="169">
        <v>27252500</v>
      </c>
      <c r="C43" s="170"/>
      <c r="D43" s="169">
        <v>7183840</v>
      </c>
      <c r="E43" s="169">
        <v>7943468.9000000004</v>
      </c>
      <c r="F43" s="169">
        <v>26492871.100000001</v>
      </c>
      <c r="G43" s="170"/>
    </row>
    <row r="44" spans="1:9" ht="22.95" customHeight="1">
      <c r="A44" s="211" t="s">
        <v>575</v>
      </c>
      <c r="B44" s="212">
        <v>29730000</v>
      </c>
      <c r="C44" s="213"/>
      <c r="D44" s="212">
        <v>7183840</v>
      </c>
      <c r="E44" s="212">
        <v>3222788</v>
      </c>
      <c r="F44" s="212">
        <v>33691052</v>
      </c>
      <c r="G44" s="213"/>
      <c r="H44" s="185">
        <f>F44-G45</f>
        <v>26492871.100000001</v>
      </c>
      <c r="I44" s="186">
        <f>H44/1000</f>
        <v>26492.8711</v>
      </c>
    </row>
    <row r="45" spans="1:9" ht="16.95" customHeight="1">
      <c r="A45" s="211" t="s">
        <v>576</v>
      </c>
      <c r="B45" s="213"/>
      <c r="C45" s="212">
        <v>2477500</v>
      </c>
      <c r="D45" s="213"/>
      <c r="E45" s="212">
        <v>4720680.9000000004</v>
      </c>
      <c r="F45" s="213"/>
      <c r="G45" s="212">
        <v>7198180.9000000004</v>
      </c>
    </row>
    <row r="46" spans="1:9" ht="19.05" customHeight="1">
      <c r="A46" s="168" t="s">
        <v>577</v>
      </c>
      <c r="B46" s="170"/>
      <c r="C46" s="169">
        <v>435342.47</v>
      </c>
      <c r="D46" s="169">
        <v>574957945.97000003</v>
      </c>
      <c r="E46" s="169">
        <v>1958553897.26</v>
      </c>
      <c r="F46" s="170"/>
      <c r="G46" s="169">
        <v>1384031293.76</v>
      </c>
    </row>
    <row r="47" spans="1:9" ht="21" customHeight="1">
      <c r="A47" s="219" t="s">
        <v>578</v>
      </c>
      <c r="B47" s="220"/>
      <c r="C47" s="220"/>
      <c r="D47" s="220"/>
      <c r="E47" s="221">
        <v>1250000000</v>
      </c>
      <c r="F47" s="220"/>
      <c r="G47" s="221">
        <v>1250000000</v>
      </c>
      <c r="H47" s="185">
        <f>G47</f>
        <v>1250000000</v>
      </c>
      <c r="I47" s="186">
        <f>H47/1000</f>
        <v>1250000</v>
      </c>
    </row>
    <row r="48" spans="1:9" ht="21" customHeight="1">
      <c r="A48" s="171" t="s">
        <v>579</v>
      </c>
      <c r="B48" s="173"/>
      <c r="C48" s="173"/>
      <c r="D48" s="172">
        <v>306597135.38999999</v>
      </c>
      <c r="E48" s="172">
        <v>306597135.38999999</v>
      </c>
      <c r="F48" s="173"/>
      <c r="G48" s="173"/>
    </row>
    <row r="49" spans="1:9" ht="19.05" customHeight="1">
      <c r="A49" s="219" t="s">
        <v>580</v>
      </c>
      <c r="B49" s="220"/>
      <c r="C49" s="221">
        <v>435342.47</v>
      </c>
      <c r="D49" s="221">
        <v>18363521.800000001</v>
      </c>
      <c r="E49" s="221">
        <v>151959473.09</v>
      </c>
      <c r="F49" s="220"/>
      <c r="G49" s="221">
        <v>134031293.76000001</v>
      </c>
      <c r="H49" s="185">
        <f>G49</f>
        <v>134031293.76000001</v>
      </c>
      <c r="I49" s="186">
        <f>H49/1000</f>
        <v>134031.29376</v>
      </c>
    </row>
    <row r="50" spans="1:9" ht="22.05" customHeight="1">
      <c r="A50" s="171" t="s">
        <v>581</v>
      </c>
      <c r="B50" s="173"/>
      <c r="C50" s="173"/>
      <c r="D50" s="172">
        <v>249997288.78</v>
      </c>
      <c r="E50" s="172">
        <v>249997288.78</v>
      </c>
      <c r="F50" s="173"/>
      <c r="G50" s="173"/>
    </row>
    <row r="51" spans="1:9" ht="18" customHeight="1">
      <c r="A51" s="168" t="s">
        <v>582</v>
      </c>
      <c r="B51" s="170"/>
      <c r="C51" s="169">
        <v>36337701.390000001</v>
      </c>
      <c r="D51" s="169">
        <v>127933948.72</v>
      </c>
      <c r="E51" s="169">
        <v>160953277.30000001</v>
      </c>
      <c r="F51" s="170"/>
      <c r="G51" s="169">
        <v>69357029.969999999</v>
      </c>
    </row>
    <row r="52" spans="1:9" ht="16.05" customHeight="1">
      <c r="A52" s="199" t="s">
        <v>583</v>
      </c>
      <c r="B52" s="200"/>
      <c r="C52" s="201">
        <v>22262187.359999999</v>
      </c>
      <c r="D52" s="201">
        <v>45395806.359999999</v>
      </c>
      <c r="E52" s="201">
        <v>74149620.689999998</v>
      </c>
      <c r="F52" s="200"/>
      <c r="G52" s="201">
        <v>51016001.689999998</v>
      </c>
      <c r="H52" s="185">
        <f>G52+G53+G54+G55</f>
        <v>69357029.969999999</v>
      </c>
      <c r="I52" s="186">
        <f>H52/1000</f>
        <v>69357.029970000003</v>
      </c>
    </row>
    <row r="53" spans="1:9" ht="21" customHeight="1">
      <c r="A53" s="199" t="s">
        <v>584</v>
      </c>
      <c r="B53" s="200"/>
      <c r="C53" s="201">
        <v>13938</v>
      </c>
      <c r="D53" s="201">
        <v>30348667</v>
      </c>
      <c r="E53" s="201">
        <v>31144552</v>
      </c>
      <c r="F53" s="200"/>
      <c r="G53" s="201">
        <v>809823</v>
      </c>
    </row>
    <row r="54" spans="1:9" ht="18" customHeight="1">
      <c r="A54" s="199" t="s">
        <v>585</v>
      </c>
      <c r="B54" s="200"/>
      <c r="C54" s="201">
        <v>14048335.029999999</v>
      </c>
      <c r="D54" s="201">
        <v>43747252.359999999</v>
      </c>
      <c r="E54" s="201">
        <v>46547613.609999999</v>
      </c>
      <c r="F54" s="200"/>
      <c r="G54" s="201">
        <v>16848696.280000001</v>
      </c>
    </row>
    <row r="55" spans="1:9" ht="15" customHeight="1">
      <c r="A55" s="199" t="s">
        <v>586</v>
      </c>
      <c r="B55" s="200"/>
      <c r="C55" s="201">
        <v>13241</v>
      </c>
      <c r="D55" s="201">
        <v>8442223</v>
      </c>
      <c r="E55" s="201">
        <v>9111491</v>
      </c>
      <c r="F55" s="200"/>
      <c r="G55" s="201">
        <v>682509</v>
      </c>
    </row>
    <row r="56" spans="1:9" ht="19.95" customHeight="1">
      <c r="A56" s="168" t="s">
        <v>587</v>
      </c>
      <c r="B56" s="170"/>
      <c r="C56" s="169">
        <v>15486</v>
      </c>
      <c r="D56" s="169">
        <v>14053725</v>
      </c>
      <c r="E56" s="169">
        <v>15347415</v>
      </c>
      <c r="F56" s="170"/>
      <c r="G56" s="169">
        <v>1309176</v>
      </c>
    </row>
    <row r="57" spans="1:9" ht="19.95" customHeight="1">
      <c r="A57" s="171" t="s">
        <v>588</v>
      </c>
      <c r="B57" s="173"/>
      <c r="C57" s="173"/>
      <c r="D57" s="172">
        <v>3383368</v>
      </c>
      <c r="E57" s="172">
        <v>3744424</v>
      </c>
      <c r="F57" s="173"/>
      <c r="G57" s="172">
        <v>361056</v>
      </c>
    </row>
    <row r="58" spans="1:9" ht="15" customHeight="1">
      <c r="A58" s="218" t="s">
        <v>589</v>
      </c>
      <c r="B58" s="205"/>
      <c r="C58" s="205"/>
      <c r="D58" s="204">
        <v>1129479</v>
      </c>
      <c r="E58" s="204">
        <v>1249529</v>
      </c>
      <c r="F58" s="205"/>
      <c r="G58" s="204">
        <v>120050</v>
      </c>
      <c r="H58" s="185">
        <f>G58+G59+G60+G61</f>
        <v>1309176</v>
      </c>
      <c r="I58" s="186">
        <f>H58/1000</f>
        <v>1309.1759999999999</v>
      </c>
    </row>
    <row r="59" spans="1:9" ht="22.05" customHeight="1">
      <c r="A59" s="218" t="s">
        <v>590</v>
      </c>
      <c r="B59" s="205"/>
      <c r="C59" s="205"/>
      <c r="D59" s="204">
        <v>944336</v>
      </c>
      <c r="E59" s="204">
        <v>1040586</v>
      </c>
      <c r="F59" s="205"/>
      <c r="G59" s="204">
        <v>96250</v>
      </c>
    </row>
    <row r="60" spans="1:9" ht="22.05" customHeight="1">
      <c r="A60" s="218" t="s">
        <v>591</v>
      </c>
      <c r="B60" s="205"/>
      <c r="C60" s="205"/>
      <c r="D60" s="204">
        <v>1309553</v>
      </c>
      <c r="E60" s="204">
        <v>1454309</v>
      </c>
      <c r="F60" s="205"/>
      <c r="G60" s="204">
        <v>144756</v>
      </c>
    </row>
    <row r="61" spans="1:9" ht="16.05" customHeight="1">
      <c r="A61" s="203" t="s">
        <v>592</v>
      </c>
      <c r="B61" s="205"/>
      <c r="C61" s="204">
        <v>15486</v>
      </c>
      <c r="D61" s="204">
        <v>10670357</v>
      </c>
      <c r="E61" s="204">
        <v>11602991</v>
      </c>
      <c r="F61" s="205"/>
      <c r="G61" s="204">
        <v>948120</v>
      </c>
    </row>
    <row r="62" spans="1:9" ht="21" customHeight="1">
      <c r="A62" s="168" t="s">
        <v>593</v>
      </c>
      <c r="B62" s="170"/>
      <c r="C62" s="169">
        <v>733227910.99000001</v>
      </c>
      <c r="D62" s="169">
        <v>4203483536.96</v>
      </c>
      <c r="E62" s="169">
        <v>5306118297.6599989</v>
      </c>
      <c r="F62" s="170"/>
      <c r="G62" s="169">
        <v>1835862671.6899998</v>
      </c>
    </row>
    <row r="63" spans="1:9" ht="21" customHeight="1">
      <c r="A63" s="214" t="s">
        <v>594</v>
      </c>
      <c r="B63" s="215"/>
      <c r="C63" s="216">
        <v>13937545.42</v>
      </c>
      <c r="D63" s="216">
        <v>60315910.420000002</v>
      </c>
      <c r="E63" s="216">
        <v>46837280.460000001</v>
      </c>
      <c r="F63" s="215"/>
      <c r="G63" s="216">
        <v>458915.46</v>
      </c>
      <c r="H63" s="185">
        <f>G63+G67</f>
        <v>1835862671.6900001</v>
      </c>
      <c r="I63" s="186">
        <f>H63/1000</f>
        <v>1835862.67169</v>
      </c>
    </row>
    <row r="64" spans="1:9" ht="21" customHeight="1">
      <c r="A64" s="214" t="s">
        <v>595</v>
      </c>
      <c r="B64" s="215"/>
      <c r="C64" s="215"/>
      <c r="D64" s="216">
        <v>121439203.36</v>
      </c>
      <c r="E64" s="216">
        <v>121439203.36</v>
      </c>
      <c r="F64" s="215"/>
      <c r="G64" s="215"/>
    </row>
    <row r="65" spans="1:9" ht="16.05" customHeight="1">
      <c r="A65" s="171" t="s">
        <v>596</v>
      </c>
      <c r="B65" s="173"/>
      <c r="C65" s="172">
        <v>719290365.57000005</v>
      </c>
      <c r="D65" s="172">
        <v>4021728423.1800003</v>
      </c>
      <c r="E65" s="172">
        <v>5137841813.8399992</v>
      </c>
      <c r="F65" s="173"/>
      <c r="G65" s="172">
        <v>1835403756.23</v>
      </c>
    </row>
    <row r="66" spans="1:9" ht="18" customHeight="1">
      <c r="A66" s="217" t="s">
        <v>597</v>
      </c>
      <c r="B66" s="215"/>
      <c r="C66" s="215"/>
      <c r="D66" s="216">
        <v>310000</v>
      </c>
      <c r="E66" s="216">
        <v>310000</v>
      </c>
      <c r="F66" s="215"/>
      <c r="G66" s="215"/>
    </row>
    <row r="67" spans="1:9" ht="18" customHeight="1">
      <c r="A67" s="217" t="s">
        <v>598</v>
      </c>
      <c r="B67" s="215"/>
      <c r="C67" s="216">
        <v>719290365.57000005</v>
      </c>
      <c r="D67" s="216">
        <v>4021418423.1800003</v>
      </c>
      <c r="E67" s="216">
        <v>5137531813.8399992</v>
      </c>
      <c r="F67" s="215"/>
      <c r="G67" s="216">
        <v>1835403756.23</v>
      </c>
    </row>
    <row r="68" spans="1:9" ht="21" customHeight="1">
      <c r="A68" s="168" t="s">
        <v>599</v>
      </c>
      <c r="B68" s="170"/>
      <c r="C68" s="169">
        <v>6888042.8700000001</v>
      </c>
      <c r="D68" s="169">
        <v>4647980.3</v>
      </c>
      <c r="E68" s="169">
        <v>7834452.2699999996</v>
      </c>
      <c r="F68" s="170"/>
      <c r="G68" s="169">
        <v>10074514.84</v>
      </c>
    </row>
    <row r="69" spans="1:9" ht="18" customHeight="1">
      <c r="A69" s="203" t="s">
        <v>600</v>
      </c>
      <c r="B69" s="205"/>
      <c r="C69" s="204">
        <v>6888042.8700000001</v>
      </c>
      <c r="D69" s="204">
        <v>4647980.3</v>
      </c>
      <c r="E69" s="204">
        <v>7834452.2699999996</v>
      </c>
      <c r="F69" s="205"/>
      <c r="G69" s="204">
        <v>10074514.84</v>
      </c>
      <c r="H69" s="185">
        <f>G69</f>
        <v>10074514.84</v>
      </c>
      <c r="I69" s="186">
        <f>H69/1000</f>
        <v>10074.51484</v>
      </c>
    </row>
    <row r="70" spans="1:9" ht="15" customHeight="1">
      <c r="A70" s="168" t="s">
        <v>601</v>
      </c>
      <c r="B70" s="170"/>
      <c r="C70" s="169">
        <v>4013004714.3399997</v>
      </c>
      <c r="D70" s="169">
        <v>691102575.51999998</v>
      </c>
      <c r="E70" s="169">
        <v>1044170589.9299999</v>
      </c>
      <c r="F70" s="170"/>
      <c r="G70" s="169">
        <v>4366072728.75</v>
      </c>
    </row>
    <row r="71" spans="1:9" ht="22.05" customHeight="1">
      <c r="A71" s="191" t="s">
        <v>602</v>
      </c>
      <c r="B71" s="192"/>
      <c r="C71" s="193">
        <v>1100000000</v>
      </c>
      <c r="D71" s="193">
        <v>540000000</v>
      </c>
      <c r="E71" s="193">
        <v>790000000</v>
      </c>
      <c r="F71" s="192"/>
      <c r="G71" s="193">
        <v>1350000000</v>
      </c>
      <c r="H71" s="185">
        <f>G71-F72</f>
        <v>1276947728.75</v>
      </c>
      <c r="I71" s="186">
        <f>H71/1000</f>
        <v>1276947.72875</v>
      </c>
    </row>
    <row r="72" spans="1:9" ht="21" customHeight="1">
      <c r="A72" s="191" t="s">
        <v>603</v>
      </c>
      <c r="B72" s="193">
        <v>90204321.890000001</v>
      </c>
      <c r="C72" s="192"/>
      <c r="D72" s="193">
        <v>182732.35</v>
      </c>
      <c r="E72" s="193">
        <v>17334782.989999998</v>
      </c>
      <c r="F72" s="193">
        <v>73052271.25</v>
      </c>
      <c r="G72" s="192"/>
    </row>
    <row r="73" spans="1:9" ht="19.95" customHeight="1">
      <c r="A73" s="171" t="s">
        <v>604</v>
      </c>
      <c r="B73" s="173"/>
      <c r="C73" s="172">
        <v>3000709036.23</v>
      </c>
      <c r="D73" s="172">
        <v>919843.17</v>
      </c>
      <c r="E73" s="172">
        <v>210806.94</v>
      </c>
      <c r="F73" s="173"/>
      <c r="G73" s="172">
        <v>3000000000</v>
      </c>
    </row>
    <row r="74" spans="1:9" ht="24" customHeight="1">
      <c r="A74" s="229" t="s">
        <v>604</v>
      </c>
      <c r="B74" s="223"/>
      <c r="C74" s="224">
        <v>3000000000</v>
      </c>
      <c r="D74" s="223"/>
      <c r="E74" s="223"/>
      <c r="F74" s="223"/>
      <c r="G74" s="224">
        <v>3000000000</v>
      </c>
      <c r="H74" s="185">
        <f>G74+G76</f>
        <v>3089125000</v>
      </c>
      <c r="I74" s="186">
        <f>H74/1000</f>
        <v>3089125</v>
      </c>
    </row>
    <row r="75" spans="1:9" ht="24" customHeight="1">
      <c r="A75" s="229" t="s">
        <v>605</v>
      </c>
      <c r="B75" s="223"/>
      <c r="C75" s="224">
        <v>709036.23</v>
      </c>
      <c r="D75" s="224">
        <v>919843.17</v>
      </c>
      <c r="E75" s="224">
        <v>210806.94</v>
      </c>
      <c r="F75" s="223"/>
      <c r="G75" s="223"/>
    </row>
    <row r="76" spans="1:9" ht="13.95" customHeight="1">
      <c r="A76" s="222" t="s">
        <v>606</v>
      </c>
      <c r="B76" s="223"/>
      <c r="C76" s="224">
        <v>2500000</v>
      </c>
      <c r="D76" s="224">
        <v>150000000</v>
      </c>
      <c r="E76" s="224">
        <v>236625000</v>
      </c>
      <c r="F76" s="223"/>
      <c r="G76" s="224">
        <v>89125000</v>
      </c>
    </row>
    <row r="77" spans="1:9" ht="15" customHeight="1">
      <c r="A77" s="168" t="s">
        <v>607</v>
      </c>
      <c r="B77" s="170"/>
      <c r="C77" s="169">
        <v>21414287.879999999</v>
      </c>
      <c r="D77" s="170"/>
      <c r="E77" s="174">
        <v>-21059573.84</v>
      </c>
      <c r="F77" s="170"/>
      <c r="G77" s="169">
        <v>354714.04</v>
      </c>
    </row>
    <row r="78" spans="1:9" ht="24" customHeight="1">
      <c r="A78" s="225" t="s">
        <v>608</v>
      </c>
      <c r="B78" s="226"/>
      <c r="C78" s="227">
        <v>21414287.879999999</v>
      </c>
      <c r="D78" s="226"/>
      <c r="E78" s="228">
        <v>-21059573.84</v>
      </c>
      <c r="F78" s="226"/>
      <c r="G78" s="227">
        <v>354714.04</v>
      </c>
      <c r="H78" s="185">
        <f>G78</f>
        <v>354714.04</v>
      </c>
      <c r="I78" s="186">
        <f>H78/1000</f>
        <v>354.71403999999995</v>
      </c>
    </row>
    <row r="79" spans="1:9" ht="15" customHeight="1">
      <c r="A79" s="168" t="s">
        <v>609</v>
      </c>
      <c r="B79" s="170"/>
      <c r="C79" s="169">
        <v>300000000</v>
      </c>
      <c r="D79" s="170"/>
      <c r="E79" s="170"/>
      <c r="F79" s="170"/>
      <c r="G79" s="169">
        <v>300000000</v>
      </c>
    </row>
    <row r="80" spans="1:9" ht="18" customHeight="1">
      <c r="A80" s="171" t="s">
        <v>610</v>
      </c>
      <c r="B80" s="173"/>
      <c r="C80" s="172">
        <v>300000000</v>
      </c>
      <c r="D80" s="173"/>
      <c r="E80" s="173"/>
      <c r="F80" s="173"/>
      <c r="G80" s="172">
        <v>300000000</v>
      </c>
      <c r="H80" s="185">
        <f>G80</f>
        <v>300000000</v>
      </c>
      <c r="I80" s="186">
        <f>H80/1000</f>
        <v>300000</v>
      </c>
    </row>
    <row r="81" spans="1:9" ht="22.95" customHeight="1">
      <c r="A81" s="168" t="s">
        <v>611</v>
      </c>
      <c r="B81" s="170"/>
      <c r="C81" s="169">
        <v>195441023.38999999</v>
      </c>
      <c r="D81" s="169">
        <v>501993158.77999997</v>
      </c>
      <c r="E81" s="169">
        <v>318699731.54000002</v>
      </c>
      <c r="F81" s="170"/>
      <c r="G81" s="169">
        <v>12147596.15</v>
      </c>
    </row>
    <row r="82" spans="1:9" ht="21" customHeight="1">
      <c r="A82" s="171" t="s">
        <v>612</v>
      </c>
      <c r="B82" s="173"/>
      <c r="C82" s="172">
        <v>195441023.38999999</v>
      </c>
      <c r="D82" s="172">
        <v>306552135.38999999</v>
      </c>
      <c r="E82" s="172">
        <v>123258708.15000001</v>
      </c>
      <c r="F82" s="173"/>
      <c r="G82" s="172">
        <v>12147596.15</v>
      </c>
      <c r="H82" s="185">
        <f>G82</f>
        <v>12147596.15</v>
      </c>
      <c r="I82" s="186">
        <f>H82/1000</f>
        <v>12147.596150000001</v>
      </c>
    </row>
    <row r="83" spans="1:9" ht="22.05" customHeight="1" thickBot="1">
      <c r="A83" s="171" t="s">
        <v>613</v>
      </c>
      <c r="B83" s="173"/>
      <c r="C83" s="173"/>
      <c r="D83" s="172">
        <v>195441023.38999999</v>
      </c>
      <c r="E83" s="172">
        <v>195441023.38999999</v>
      </c>
      <c r="F83" s="173"/>
      <c r="G83" s="173"/>
    </row>
    <row r="84" spans="1:9" ht="19.95" customHeight="1" thickBot="1">
      <c r="A84" s="168" t="s">
        <v>614</v>
      </c>
      <c r="B84" s="170"/>
      <c r="C84" s="170"/>
      <c r="D84" s="169">
        <v>935802740.26999998</v>
      </c>
      <c r="E84" s="169">
        <v>935802740.26999998</v>
      </c>
      <c r="F84" s="143"/>
      <c r="G84" s="143"/>
    </row>
    <row r="85" spans="1:9" ht="18" customHeight="1" thickBot="1">
      <c r="A85" s="171" t="s">
        <v>615</v>
      </c>
      <c r="B85" s="173"/>
      <c r="C85" s="173"/>
      <c r="D85" s="172">
        <v>935802740.26999998</v>
      </c>
      <c r="E85" s="172">
        <v>935802740.26999998</v>
      </c>
      <c r="F85" s="145"/>
      <c r="G85" s="145"/>
    </row>
    <row r="86" spans="1:9" ht="18" customHeight="1" thickBot="1">
      <c r="A86" s="168" t="s">
        <v>616</v>
      </c>
      <c r="B86" s="170"/>
      <c r="C86" s="170"/>
      <c r="D86" s="169">
        <v>382698269.51999998</v>
      </c>
      <c r="E86" s="169">
        <v>382698269.51999998</v>
      </c>
      <c r="F86" s="143"/>
      <c r="G86" s="143"/>
    </row>
    <row r="87" spans="1:9" ht="16.95" customHeight="1" thickBot="1">
      <c r="A87" s="171" t="s">
        <v>617</v>
      </c>
      <c r="B87" s="173"/>
      <c r="C87" s="173"/>
      <c r="D87" s="172">
        <v>382433640.91000003</v>
      </c>
      <c r="E87" s="172">
        <v>382433640.91000003</v>
      </c>
      <c r="F87" s="145"/>
      <c r="G87" s="145"/>
    </row>
    <row r="88" spans="1:9" ht="19.05" customHeight="1" thickBot="1">
      <c r="A88" s="171" t="s">
        <v>618</v>
      </c>
      <c r="B88" s="173"/>
      <c r="C88" s="173"/>
      <c r="D88" s="172">
        <v>264628.61</v>
      </c>
      <c r="E88" s="172">
        <v>264628.61</v>
      </c>
      <c r="F88" s="145"/>
      <c r="G88" s="145"/>
    </row>
    <row r="89" spans="1:9" ht="18" customHeight="1" thickBot="1">
      <c r="A89" s="168" t="s">
        <v>619</v>
      </c>
      <c r="B89" s="170"/>
      <c r="C89" s="170"/>
      <c r="D89" s="169">
        <v>480797770.92000002</v>
      </c>
      <c r="E89" s="169">
        <v>480797770.92000002</v>
      </c>
      <c r="F89" s="143"/>
      <c r="G89" s="143"/>
    </row>
    <row r="90" spans="1:9" ht="16.95" customHeight="1" thickBot="1">
      <c r="A90" s="171" t="s">
        <v>620</v>
      </c>
      <c r="B90" s="173"/>
      <c r="C90" s="173"/>
      <c r="D90" s="172">
        <v>415565056.12</v>
      </c>
      <c r="E90" s="172">
        <v>415565056.12</v>
      </c>
      <c r="F90" s="145"/>
      <c r="G90" s="145"/>
    </row>
    <row r="91" spans="1:9" ht="16.95" customHeight="1" thickBot="1">
      <c r="A91" s="171" t="s">
        <v>621</v>
      </c>
      <c r="B91" s="173"/>
      <c r="C91" s="173"/>
      <c r="D91" s="172">
        <v>182732.35</v>
      </c>
      <c r="E91" s="172">
        <v>182732.35</v>
      </c>
      <c r="F91" s="145"/>
      <c r="G91" s="145"/>
    </row>
    <row r="92" spans="1:9" ht="24" customHeight="1" thickBot="1">
      <c r="A92" s="171" t="s">
        <v>622</v>
      </c>
      <c r="B92" s="173"/>
      <c r="C92" s="173"/>
      <c r="D92" s="172">
        <v>63509941.990000002</v>
      </c>
      <c r="E92" s="172">
        <v>63509941.990000002</v>
      </c>
      <c r="F92" s="145"/>
      <c r="G92" s="145"/>
    </row>
    <row r="93" spans="1:9" ht="22.05" customHeight="1" thickBot="1">
      <c r="A93" s="171" t="s">
        <v>623</v>
      </c>
      <c r="B93" s="173"/>
      <c r="C93" s="173"/>
      <c r="D93" s="172">
        <v>1540040.46</v>
      </c>
      <c r="E93" s="172">
        <v>1540040.46</v>
      </c>
      <c r="F93" s="145"/>
      <c r="G93" s="145"/>
    </row>
    <row r="94" spans="1:9" ht="16.05" customHeight="1" thickBot="1">
      <c r="A94" s="168" t="s">
        <v>624</v>
      </c>
      <c r="B94" s="170"/>
      <c r="C94" s="170"/>
      <c r="D94" s="169">
        <v>72900383.230000004</v>
      </c>
      <c r="E94" s="169">
        <v>72900383.230000004</v>
      </c>
      <c r="F94" s="143"/>
      <c r="G94" s="143"/>
    </row>
    <row r="95" spans="1:9" ht="22.05" customHeight="1" thickBot="1">
      <c r="A95" s="171" t="s">
        <v>625</v>
      </c>
      <c r="B95" s="173"/>
      <c r="C95" s="173"/>
      <c r="D95" s="172">
        <v>2092403.47</v>
      </c>
      <c r="E95" s="172">
        <v>2092403.47</v>
      </c>
      <c r="F95" s="145"/>
      <c r="G95" s="145"/>
    </row>
    <row r="96" spans="1:9" ht="24" customHeight="1" thickBot="1">
      <c r="A96" s="171" t="s">
        <v>626</v>
      </c>
      <c r="B96" s="173"/>
      <c r="C96" s="173"/>
      <c r="D96" s="172">
        <v>70807979.079999998</v>
      </c>
      <c r="E96" s="172">
        <v>70807979.079999998</v>
      </c>
      <c r="F96" s="145"/>
      <c r="G96" s="145"/>
    </row>
    <row r="97" spans="1:7" ht="16.05" customHeight="1" thickBot="1">
      <c r="A97" s="171" t="s">
        <v>627</v>
      </c>
      <c r="B97" s="173"/>
      <c r="C97" s="173"/>
      <c r="D97" s="176">
        <v>0.68</v>
      </c>
      <c r="E97" s="176">
        <v>0.68</v>
      </c>
      <c r="F97" s="145"/>
      <c r="G97" s="145"/>
    </row>
    <row r="98" spans="1:7" ht="15" customHeight="1" thickBot="1">
      <c r="A98" s="168" t="s">
        <v>628</v>
      </c>
      <c r="B98" s="170"/>
      <c r="C98" s="170"/>
      <c r="D98" s="169">
        <v>206184185.56</v>
      </c>
      <c r="E98" s="169">
        <v>206184185.56</v>
      </c>
      <c r="F98" s="143"/>
      <c r="G98" s="143"/>
    </row>
    <row r="99" spans="1:7" ht="16.95" customHeight="1" thickBot="1">
      <c r="A99" s="171" t="s">
        <v>629</v>
      </c>
      <c r="B99" s="173"/>
      <c r="C99" s="173"/>
      <c r="D99" s="172">
        <v>209604388.40000001</v>
      </c>
      <c r="E99" s="172">
        <v>209604388.40000001</v>
      </c>
      <c r="F99" s="145"/>
      <c r="G99" s="145"/>
    </row>
    <row r="100" spans="1:7" ht="18" customHeight="1" thickBot="1">
      <c r="A100" s="171" t="s">
        <v>630</v>
      </c>
      <c r="B100" s="173"/>
      <c r="C100" s="173"/>
      <c r="D100" s="175">
        <v>-3420202.84</v>
      </c>
      <c r="E100" s="175">
        <v>-3420202.84</v>
      </c>
      <c r="F100" s="145"/>
      <c r="G100" s="145"/>
    </row>
    <row r="101" spans="1:7" ht="18" customHeight="1" thickBot="1">
      <c r="A101" s="168" t="s">
        <v>631</v>
      </c>
      <c r="B101" s="170"/>
      <c r="C101" s="170"/>
      <c r="D101" s="169">
        <v>405296729.69</v>
      </c>
      <c r="E101" s="169">
        <v>405296729.69</v>
      </c>
      <c r="F101" s="143"/>
      <c r="G101" s="143"/>
    </row>
    <row r="102" spans="1:7" ht="15" customHeight="1" thickBot="1">
      <c r="A102" s="171" t="s">
        <v>632</v>
      </c>
      <c r="B102" s="173"/>
      <c r="C102" s="173"/>
      <c r="D102" s="172">
        <v>387961946.69999999</v>
      </c>
      <c r="E102" s="172">
        <v>387961946.69999999</v>
      </c>
      <c r="F102" s="145"/>
      <c r="G102" s="145"/>
    </row>
    <row r="103" spans="1:7" ht="19.05" customHeight="1" thickBot="1">
      <c r="A103" s="171" t="s">
        <v>633</v>
      </c>
      <c r="B103" s="173"/>
      <c r="C103" s="173"/>
      <c r="D103" s="172">
        <v>17334782.989999998</v>
      </c>
      <c r="E103" s="172">
        <v>17334782.989999998</v>
      </c>
      <c r="F103" s="145"/>
      <c r="G103" s="145"/>
    </row>
    <row r="104" spans="1:7" ht="15" customHeight="1" thickBot="1">
      <c r="A104" s="168" t="s">
        <v>634</v>
      </c>
      <c r="B104" s="170"/>
      <c r="C104" s="170"/>
      <c r="D104" s="169">
        <v>174208011.19999999</v>
      </c>
      <c r="E104" s="169">
        <v>174208011.19999999</v>
      </c>
      <c r="F104" s="143"/>
      <c r="G104" s="143"/>
    </row>
    <row r="105" spans="1:7" ht="22.05" customHeight="1" thickBot="1">
      <c r="A105" s="171" t="s">
        <v>635</v>
      </c>
      <c r="B105" s="173"/>
      <c r="C105" s="173"/>
      <c r="D105" s="172">
        <v>13746013.5</v>
      </c>
      <c r="E105" s="172">
        <v>13746013.5</v>
      </c>
      <c r="F105" s="145"/>
      <c r="G105" s="145"/>
    </row>
    <row r="106" spans="1:7" ht="19.05" customHeight="1" thickBot="1">
      <c r="A106" s="171" t="s">
        <v>636</v>
      </c>
      <c r="B106" s="173"/>
      <c r="C106" s="173"/>
      <c r="D106" s="172">
        <v>126434670.48999999</v>
      </c>
      <c r="E106" s="172">
        <v>126434670.48999999</v>
      </c>
      <c r="F106" s="145"/>
      <c r="G106" s="145"/>
    </row>
    <row r="107" spans="1:7" ht="18" customHeight="1" thickBot="1">
      <c r="A107" s="171" t="s">
        <v>637</v>
      </c>
      <c r="B107" s="173"/>
      <c r="C107" s="173"/>
      <c r="D107" s="172">
        <v>34027326.899999999</v>
      </c>
      <c r="E107" s="172">
        <v>34027326.899999999</v>
      </c>
      <c r="F107" s="145"/>
      <c r="G107" s="145"/>
    </row>
    <row r="108" spans="1:7" ht="16.05" customHeight="1" thickBot="1">
      <c r="A108" s="171" t="s">
        <v>638</v>
      </c>
      <c r="B108" s="173"/>
      <c r="C108" s="173"/>
      <c r="D108" s="176">
        <v>0.31</v>
      </c>
      <c r="E108" s="176">
        <v>0.31</v>
      </c>
      <c r="F108" s="145"/>
      <c r="G108" s="145"/>
    </row>
    <row r="109" spans="1:7" ht="19.05" customHeight="1" thickBot="1">
      <c r="A109" s="168" t="s">
        <v>639</v>
      </c>
      <c r="B109" s="170"/>
      <c r="C109" s="170"/>
      <c r="D109" s="169">
        <v>30890587.920000002</v>
      </c>
      <c r="E109" s="169">
        <v>30890587.920000002</v>
      </c>
      <c r="F109" s="143"/>
      <c r="G109" s="143"/>
    </row>
    <row r="110" spans="1:7" ht="18" customHeight="1" thickBot="1">
      <c r="A110" s="171" t="s">
        <v>640</v>
      </c>
      <c r="B110" s="173"/>
      <c r="C110" s="173"/>
      <c r="D110" s="172">
        <v>30890587.920000002</v>
      </c>
      <c r="E110" s="172">
        <v>30890587.920000002</v>
      </c>
      <c r="F110" s="145"/>
      <c r="G110" s="145"/>
    </row>
    <row r="111" spans="1:7" ht="18" customHeight="1">
      <c r="A111" s="177" t="s">
        <v>122</v>
      </c>
      <c r="B111" s="178">
        <v>5306764509.3299999</v>
      </c>
      <c r="C111" s="178">
        <v>5306764509.3299999</v>
      </c>
      <c r="D111" s="178">
        <v>169020359523.84</v>
      </c>
      <c r="E111" s="178">
        <v>169020359523.84</v>
      </c>
      <c r="F111" s="178">
        <v>7979209725.1999989</v>
      </c>
      <c r="G111" s="178">
        <v>7979209725.1999989</v>
      </c>
    </row>
    <row r="114" spans="1:7" ht="30" customHeight="1">
      <c r="A114" s="147" t="s">
        <v>186</v>
      </c>
    </row>
    <row r="115" spans="1:7" ht="19.95" customHeight="1">
      <c r="A115" s="386" t="s">
        <v>216</v>
      </c>
      <c r="B115" s="386"/>
      <c r="C115" s="386"/>
      <c r="D115" s="386"/>
      <c r="E115" s="386"/>
      <c r="F115" s="386"/>
      <c r="G115" s="386"/>
    </row>
    <row r="116" spans="1:7" ht="15" customHeight="1"/>
    <row r="117" spans="1:7" ht="30" customHeight="1">
      <c r="A117" s="141" t="s">
        <v>188</v>
      </c>
      <c r="B117" s="141" t="s">
        <v>189</v>
      </c>
    </row>
    <row r="118" spans="1:7" ht="16.95" customHeight="1" thickBot="1"/>
    <row r="119" spans="1:7" ht="21" customHeight="1" thickBot="1">
      <c r="A119" s="142" t="s">
        <v>114</v>
      </c>
      <c r="B119" s="384" t="s">
        <v>191</v>
      </c>
      <c r="C119" s="384"/>
      <c r="D119" s="384" t="s">
        <v>192</v>
      </c>
      <c r="E119" s="384"/>
      <c r="F119" s="384" t="s">
        <v>193</v>
      </c>
      <c r="G119" s="384"/>
    </row>
    <row r="120" spans="1:7" ht="13.05" customHeight="1" thickBot="1">
      <c r="A120" s="142" t="s">
        <v>217</v>
      </c>
      <c r="B120" s="384" t="s">
        <v>120</v>
      </c>
      <c r="C120" s="384" t="s">
        <v>121</v>
      </c>
      <c r="D120" s="384" t="s">
        <v>120</v>
      </c>
      <c r="E120" s="384" t="s">
        <v>121</v>
      </c>
      <c r="F120" s="384" t="s">
        <v>120</v>
      </c>
      <c r="G120" s="384" t="s">
        <v>121</v>
      </c>
    </row>
    <row r="121" spans="1:7" ht="16.05" customHeight="1" thickBot="1">
      <c r="A121" s="142" t="s">
        <v>218</v>
      </c>
      <c r="B121" s="384"/>
      <c r="C121" s="384"/>
      <c r="D121" s="384"/>
      <c r="E121" s="384"/>
      <c r="F121" s="384"/>
      <c r="G121" s="384"/>
    </row>
    <row r="122" spans="1:7" ht="18" customHeight="1" thickBot="1">
      <c r="A122" s="142" t="s">
        <v>219</v>
      </c>
      <c r="B122" s="384"/>
      <c r="C122" s="384"/>
      <c r="D122" s="384"/>
      <c r="E122" s="384"/>
      <c r="F122" s="384"/>
      <c r="G122" s="384"/>
    </row>
    <row r="123" spans="1:7" ht="15" customHeight="1" thickBot="1">
      <c r="A123" s="148">
        <v>1030</v>
      </c>
      <c r="B123" s="149" t="s">
        <v>194</v>
      </c>
      <c r="C123" s="149"/>
      <c r="D123" s="149" t="s">
        <v>195</v>
      </c>
      <c r="E123" s="149" t="s">
        <v>196</v>
      </c>
      <c r="F123" s="149">
        <v>640121.43000000005</v>
      </c>
      <c r="G123" s="149"/>
    </row>
    <row r="124" spans="1:7" ht="19.05" customHeight="1" thickBot="1">
      <c r="A124" s="150" t="s">
        <v>220</v>
      </c>
      <c r="B124" s="151" t="s">
        <v>194</v>
      </c>
      <c r="C124" s="151"/>
      <c r="D124" s="151" t="s">
        <v>195</v>
      </c>
      <c r="E124" s="151" t="s">
        <v>196</v>
      </c>
      <c r="F124" s="151">
        <v>640121.43000000005</v>
      </c>
      <c r="G124" s="151"/>
    </row>
    <row r="125" spans="1:7" ht="21" customHeight="1" thickBot="1">
      <c r="A125" s="152" t="s">
        <v>221</v>
      </c>
      <c r="B125" s="153" t="s">
        <v>194</v>
      </c>
      <c r="C125" s="153"/>
      <c r="D125" s="153" t="s">
        <v>195</v>
      </c>
      <c r="E125" s="153" t="s">
        <v>196</v>
      </c>
      <c r="F125" s="153">
        <v>640121.43000000005</v>
      </c>
      <c r="G125" s="153"/>
    </row>
    <row r="126" spans="1:7" ht="19.95" customHeight="1" thickBot="1">
      <c r="A126" s="154" t="s">
        <v>222</v>
      </c>
      <c r="B126" s="145" t="s">
        <v>223</v>
      </c>
      <c r="C126" s="145"/>
      <c r="D126" s="145" t="s">
        <v>224</v>
      </c>
      <c r="E126" s="145" t="s">
        <v>225</v>
      </c>
      <c r="F126" s="145">
        <v>520600.85</v>
      </c>
      <c r="G126" s="145"/>
    </row>
    <row r="127" spans="1:7" ht="21" customHeight="1" thickBot="1">
      <c r="A127" s="154" t="s">
        <v>226</v>
      </c>
      <c r="B127" s="145">
        <v>57.33</v>
      </c>
      <c r="C127" s="145"/>
      <c r="D127" s="145" t="s">
        <v>227</v>
      </c>
      <c r="E127" s="145" t="s">
        <v>228</v>
      </c>
      <c r="F127" s="145">
        <v>117520.58</v>
      </c>
      <c r="G127" s="145"/>
    </row>
    <row r="128" spans="1:7" ht="16.05" customHeight="1" thickBot="1">
      <c r="A128" s="154" t="s">
        <v>229</v>
      </c>
      <c r="B128" s="145" t="s">
        <v>230</v>
      </c>
      <c r="C128" s="145"/>
      <c r="D128" s="145" t="s">
        <v>231</v>
      </c>
      <c r="E128" s="145" t="s">
        <v>232</v>
      </c>
      <c r="F128" s="145">
        <v>2000</v>
      </c>
      <c r="G128" s="145"/>
    </row>
    <row r="129" spans="1:7" ht="30" customHeight="1" thickBot="1">
      <c r="A129" s="142" t="s">
        <v>122</v>
      </c>
      <c r="B129" s="146" t="s">
        <v>194</v>
      </c>
      <c r="C129" s="146"/>
      <c r="D129" s="146" t="s">
        <v>195</v>
      </c>
      <c r="E129" s="146" t="s">
        <v>196</v>
      </c>
      <c r="F129" s="146">
        <v>640121.43000000005</v>
      </c>
      <c r="G129" s="146"/>
    </row>
    <row r="132" spans="1:7" ht="30" customHeight="1">
      <c r="A132" s="147" t="s">
        <v>186</v>
      </c>
    </row>
    <row r="133" spans="1:7" ht="16.05" customHeight="1">
      <c r="A133" s="386" t="s">
        <v>643</v>
      </c>
      <c r="B133" s="386"/>
      <c r="C133" s="386"/>
      <c r="D133" s="386"/>
      <c r="E133" s="386"/>
      <c r="F133" s="386"/>
      <c r="G133" s="386"/>
    </row>
    <row r="134" spans="1:7" ht="18" customHeight="1"/>
    <row r="135" spans="1:7" ht="22.95" customHeight="1">
      <c r="A135" s="141" t="s">
        <v>188</v>
      </c>
      <c r="B135" s="141" t="s">
        <v>189</v>
      </c>
    </row>
    <row r="136" spans="1:7" ht="19.05" customHeight="1" thickBot="1"/>
    <row r="137" spans="1:7" ht="16.05" customHeight="1" thickBot="1">
      <c r="A137" s="142" t="s">
        <v>114</v>
      </c>
      <c r="B137" s="384" t="s">
        <v>191</v>
      </c>
      <c r="C137" s="384"/>
      <c r="D137" s="384" t="s">
        <v>192</v>
      </c>
      <c r="E137" s="384"/>
      <c r="F137" s="384" t="s">
        <v>193</v>
      </c>
      <c r="G137" s="384"/>
    </row>
    <row r="138" spans="1:7" ht="18" customHeight="1" thickBot="1">
      <c r="A138" s="142" t="s">
        <v>217</v>
      </c>
      <c r="B138" s="384" t="s">
        <v>120</v>
      </c>
      <c r="C138" s="384" t="s">
        <v>121</v>
      </c>
      <c r="D138" s="384" t="s">
        <v>120</v>
      </c>
      <c r="E138" s="384" t="s">
        <v>121</v>
      </c>
      <c r="F138" s="384" t="s">
        <v>120</v>
      </c>
      <c r="G138" s="384" t="s">
        <v>121</v>
      </c>
    </row>
    <row r="139" spans="1:7" ht="16.95" customHeight="1" thickBot="1">
      <c r="A139" s="142" t="s">
        <v>218</v>
      </c>
      <c r="B139" s="384"/>
      <c r="C139" s="384"/>
      <c r="D139" s="384"/>
      <c r="E139" s="384"/>
      <c r="F139" s="384"/>
      <c r="G139" s="384"/>
    </row>
    <row r="140" spans="1:7" ht="16.05" customHeight="1" thickBot="1">
      <c r="A140" s="142" t="s">
        <v>219</v>
      </c>
      <c r="B140" s="384"/>
      <c r="C140" s="384"/>
      <c r="D140" s="384"/>
      <c r="E140" s="384"/>
      <c r="F140" s="384"/>
      <c r="G140" s="384"/>
    </row>
    <row r="141" spans="1:7" ht="15" customHeight="1" thickBot="1">
      <c r="A141" s="148">
        <v>1050</v>
      </c>
      <c r="B141" s="149" t="s">
        <v>197</v>
      </c>
      <c r="C141" s="149"/>
      <c r="D141" s="149" t="s">
        <v>198</v>
      </c>
      <c r="E141" s="149" t="s">
        <v>199</v>
      </c>
      <c r="F141" s="149">
        <v>205413800.11000001</v>
      </c>
      <c r="G141" s="149"/>
    </row>
    <row r="142" spans="1:7" ht="16.05" customHeight="1" thickBot="1">
      <c r="A142" s="150" t="s">
        <v>220</v>
      </c>
      <c r="B142" s="151" t="s">
        <v>197</v>
      </c>
      <c r="C142" s="151"/>
      <c r="D142" s="151" t="s">
        <v>198</v>
      </c>
      <c r="E142" s="151" t="s">
        <v>199</v>
      </c>
      <c r="F142" s="151">
        <v>205413800.11000001</v>
      </c>
      <c r="G142" s="151"/>
    </row>
    <row r="143" spans="1:7" ht="16.95" customHeight="1" thickBot="1">
      <c r="A143" s="152" t="s">
        <v>221</v>
      </c>
      <c r="B143" s="153" t="s">
        <v>197</v>
      </c>
      <c r="C143" s="153"/>
      <c r="D143" s="153" t="s">
        <v>198</v>
      </c>
      <c r="E143" s="153" t="s">
        <v>199</v>
      </c>
      <c r="F143" s="153">
        <v>205413800.11000001</v>
      </c>
      <c r="G143" s="153"/>
    </row>
    <row r="144" spans="1:7" ht="16.05" customHeight="1" thickBot="1">
      <c r="A144" s="154" t="s">
        <v>233</v>
      </c>
      <c r="B144" s="145" t="s">
        <v>234</v>
      </c>
      <c r="C144" s="145"/>
      <c r="D144" s="145" t="s">
        <v>235</v>
      </c>
      <c r="E144" s="145"/>
      <c r="F144" s="145">
        <v>164139.48000000001</v>
      </c>
      <c r="G144" s="145"/>
    </row>
    <row r="145" spans="1:7" ht="19.05" customHeight="1" thickBot="1">
      <c r="A145" s="154" t="s">
        <v>236</v>
      </c>
      <c r="B145" s="145" t="s">
        <v>237</v>
      </c>
      <c r="C145" s="145"/>
      <c r="D145" s="145" t="s">
        <v>238</v>
      </c>
      <c r="E145" s="145" t="s">
        <v>239</v>
      </c>
      <c r="F145" s="145">
        <v>204762945.56999999</v>
      </c>
      <c r="G145" s="145"/>
    </row>
    <row r="146" spans="1:7" ht="18" customHeight="1" thickBot="1">
      <c r="A146" s="154" t="s">
        <v>240</v>
      </c>
      <c r="B146" s="145" t="s">
        <v>241</v>
      </c>
      <c r="C146" s="145"/>
      <c r="D146" s="145" t="s">
        <v>242</v>
      </c>
      <c r="E146" s="145" t="s">
        <v>243</v>
      </c>
      <c r="F146" s="145">
        <v>486715.06</v>
      </c>
      <c r="G146" s="145"/>
    </row>
    <row r="147" spans="1:7" ht="19.05" customHeight="1" thickBot="1">
      <c r="A147" s="142" t="s">
        <v>122</v>
      </c>
      <c r="B147" s="146" t="s">
        <v>197</v>
      </c>
      <c r="C147" s="146"/>
      <c r="D147" s="146" t="s">
        <v>198</v>
      </c>
      <c r="E147" s="146" t="s">
        <v>199</v>
      </c>
      <c r="F147" s="146">
        <v>205413800.11000001</v>
      </c>
      <c r="G147" s="146"/>
    </row>
    <row r="148" spans="1:7" ht="21" customHeight="1"/>
    <row r="149" spans="1:7" ht="16.95" customHeight="1"/>
    <row r="150" spans="1:7" ht="16.05" customHeight="1">
      <c r="A150" s="147" t="s">
        <v>186</v>
      </c>
    </row>
    <row r="151" spans="1:7" ht="30" customHeight="1">
      <c r="A151" s="386" t="s">
        <v>644</v>
      </c>
      <c r="B151" s="386"/>
      <c r="C151" s="386"/>
      <c r="D151" s="386"/>
      <c r="E151" s="386"/>
      <c r="F151" s="386"/>
      <c r="G151" s="386"/>
    </row>
    <row r="152" spans="1:7" ht="18" customHeight="1"/>
    <row r="153" spans="1:7" ht="16.05" customHeight="1">
      <c r="A153" s="141" t="s">
        <v>188</v>
      </c>
      <c r="B153" s="141" t="s">
        <v>189</v>
      </c>
    </row>
    <row r="154" spans="1:7" ht="19.05" customHeight="1" thickBot="1"/>
    <row r="155" spans="1:7" ht="19.05" customHeight="1" thickBot="1">
      <c r="A155" s="142" t="s">
        <v>114</v>
      </c>
      <c r="B155" s="384" t="s">
        <v>191</v>
      </c>
      <c r="C155" s="384"/>
      <c r="D155" s="384" t="s">
        <v>192</v>
      </c>
      <c r="E155" s="384"/>
      <c r="F155" s="384" t="s">
        <v>193</v>
      </c>
      <c r="G155" s="384"/>
    </row>
    <row r="156" spans="1:7" ht="19.05" customHeight="1" thickBot="1">
      <c r="A156" s="142" t="s">
        <v>217</v>
      </c>
      <c r="B156" s="384" t="s">
        <v>120</v>
      </c>
      <c r="C156" s="384" t="s">
        <v>121</v>
      </c>
      <c r="D156" s="384" t="s">
        <v>120</v>
      </c>
      <c r="E156" s="384" t="s">
        <v>121</v>
      </c>
      <c r="F156" s="384" t="s">
        <v>120</v>
      </c>
      <c r="G156" s="384" t="s">
        <v>121</v>
      </c>
    </row>
    <row r="157" spans="1:7" ht="16.95" customHeight="1" thickBot="1">
      <c r="A157" s="142" t="s">
        <v>218</v>
      </c>
      <c r="B157" s="384"/>
      <c r="C157" s="384"/>
      <c r="D157" s="384"/>
      <c r="E157" s="384"/>
      <c r="F157" s="384"/>
      <c r="G157" s="384"/>
    </row>
    <row r="158" spans="1:7" ht="18" customHeight="1" thickBot="1">
      <c r="A158" s="142" t="s">
        <v>219</v>
      </c>
      <c r="B158" s="384"/>
      <c r="C158" s="384"/>
      <c r="D158" s="384"/>
      <c r="E158" s="384"/>
      <c r="F158" s="384"/>
      <c r="G158" s="384"/>
    </row>
    <row r="159" spans="1:7" ht="19.05" customHeight="1" thickBot="1">
      <c r="A159" s="148">
        <v>1080</v>
      </c>
      <c r="B159" s="149" t="s">
        <v>200</v>
      </c>
      <c r="C159" s="149"/>
      <c r="D159" s="149" t="s">
        <v>201</v>
      </c>
      <c r="E159" s="149" t="s">
        <v>202</v>
      </c>
      <c r="F159" s="149">
        <v>1970420.25</v>
      </c>
      <c r="G159" s="149"/>
    </row>
    <row r="160" spans="1:7" ht="15" customHeight="1" thickBot="1">
      <c r="A160" s="150" t="s">
        <v>220</v>
      </c>
      <c r="B160" s="151" t="s">
        <v>200</v>
      </c>
      <c r="C160" s="151"/>
      <c r="D160" s="151" t="s">
        <v>201</v>
      </c>
      <c r="E160" s="151" t="s">
        <v>202</v>
      </c>
      <c r="F160" s="151">
        <v>1970420.25</v>
      </c>
      <c r="G160" s="151"/>
    </row>
    <row r="161" spans="1:7" ht="18" customHeight="1" thickBot="1">
      <c r="A161" s="152" t="s">
        <v>221</v>
      </c>
      <c r="B161" s="153" t="s">
        <v>200</v>
      </c>
      <c r="C161" s="153"/>
      <c r="D161" s="153" t="s">
        <v>201</v>
      </c>
      <c r="E161" s="153" t="s">
        <v>202</v>
      </c>
      <c r="F161" s="153">
        <v>1970420.25</v>
      </c>
      <c r="G161" s="153"/>
    </row>
    <row r="162" spans="1:7" ht="16.05" customHeight="1" thickBot="1">
      <c r="A162" s="154" t="s">
        <v>244</v>
      </c>
      <c r="B162" s="145" t="s">
        <v>245</v>
      </c>
      <c r="C162" s="145"/>
      <c r="D162" s="145" t="s">
        <v>246</v>
      </c>
      <c r="E162" s="145" t="s">
        <v>247</v>
      </c>
      <c r="F162" s="145">
        <v>1970420.25</v>
      </c>
      <c r="G162" s="145"/>
    </row>
    <row r="163" spans="1:7" ht="18" customHeight="1" thickBot="1">
      <c r="A163" s="154" t="s">
        <v>248</v>
      </c>
      <c r="B163" s="145" t="s">
        <v>249</v>
      </c>
      <c r="C163" s="145"/>
      <c r="D163" s="145" t="s">
        <v>250</v>
      </c>
      <c r="E163" s="145" t="s">
        <v>251</v>
      </c>
      <c r="F163" s="145"/>
      <c r="G163" s="145"/>
    </row>
    <row r="164" spans="1:7" ht="16.95" customHeight="1" thickBot="1">
      <c r="A164" s="142" t="s">
        <v>122</v>
      </c>
      <c r="B164" s="146" t="s">
        <v>200</v>
      </c>
      <c r="C164" s="146"/>
      <c r="D164" s="146" t="s">
        <v>201</v>
      </c>
      <c r="E164" s="146" t="s">
        <v>202</v>
      </c>
      <c r="F164" s="146">
        <v>1970420.25</v>
      </c>
      <c r="G164" s="146"/>
    </row>
    <row r="165" spans="1:7" ht="18" customHeight="1"/>
    <row r="166" spans="1:7" ht="16.05" customHeight="1"/>
    <row r="167" spans="1:7" ht="22.05" customHeight="1">
      <c r="A167" s="147" t="s">
        <v>186</v>
      </c>
    </row>
    <row r="168" spans="1:7" ht="19.05" customHeight="1">
      <c r="A168" s="386" t="s">
        <v>252</v>
      </c>
      <c r="B168" s="386"/>
      <c r="C168" s="386"/>
      <c r="D168" s="386"/>
      <c r="E168" s="386"/>
      <c r="F168" s="386"/>
      <c r="G168" s="386"/>
    </row>
    <row r="169" spans="1:7" ht="19.05" customHeight="1"/>
    <row r="170" spans="1:7" ht="21" customHeight="1">
      <c r="A170" s="141" t="s">
        <v>188</v>
      </c>
      <c r="B170" s="141" t="s">
        <v>189</v>
      </c>
    </row>
    <row r="171" spans="1:7" ht="15" customHeight="1" thickBot="1"/>
    <row r="172" spans="1:7" ht="16.05" customHeight="1" thickBot="1">
      <c r="A172" s="142" t="s">
        <v>114</v>
      </c>
      <c r="B172" s="384" t="s">
        <v>191</v>
      </c>
      <c r="C172" s="384"/>
      <c r="D172" s="384" t="s">
        <v>192</v>
      </c>
      <c r="E172" s="384"/>
      <c r="F172" s="384" t="s">
        <v>193</v>
      </c>
      <c r="G172" s="384"/>
    </row>
    <row r="173" spans="1:7" ht="18" customHeight="1" thickBot="1">
      <c r="A173" s="142" t="s">
        <v>217</v>
      </c>
      <c r="B173" s="384" t="s">
        <v>120</v>
      </c>
      <c r="C173" s="384" t="s">
        <v>121</v>
      </c>
      <c r="D173" s="384" t="s">
        <v>120</v>
      </c>
      <c r="E173" s="384" t="s">
        <v>121</v>
      </c>
      <c r="F173" s="384" t="s">
        <v>120</v>
      </c>
      <c r="G173" s="384" t="s">
        <v>121</v>
      </c>
    </row>
    <row r="174" spans="1:7" ht="15" customHeight="1" thickBot="1">
      <c r="A174" s="142" t="s">
        <v>218</v>
      </c>
      <c r="B174" s="384"/>
      <c r="C174" s="384"/>
      <c r="D174" s="384"/>
      <c r="E174" s="384"/>
      <c r="F174" s="384"/>
      <c r="G174" s="384"/>
    </row>
    <row r="175" spans="1:7" ht="18" customHeight="1" thickBot="1">
      <c r="A175" s="142" t="s">
        <v>219</v>
      </c>
      <c r="B175" s="384"/>
      <c r="C175" s="384"/>
      <c r="D175" s="384"/>
      <c r="E175" s="384"/>
      <c r="F175" s="384"/>
      <c r="G175" s="384"/>
    </row>
    <row r="176" spans="1:7" ht="19.05" customHeight="1" thickBot="1">
      <c r="A176" s="148">
        <v>1090</v>
      </c>
      <c r="B176" s="149"/>
      <c r="C176" s="179">
        <v>377399</v>
      </c>
      <c r="D176" s="179">
        <v>6771061</v>
      </c>
      <c r="E176" s="179">
        <v>9199662</v>
      </c>
      <c r="F176" s="180"/>
      <c r="G176" s="179">
        <v>2806000</v>
      </c>
    </row>
    <row r="177" spans="1:7" ht="19.05" customHeight="1" thickBot="1">
      <c r="A177" s="150" t="s">
        <v>220</v>
      </c>
      <c r="B177" s="151"/>
      <c r="C177" s="179">
        <v>377399</v>
      </c>
      <c r="D177" s="179">
        <v>6771061</v>
      </c>
      <c r="E177" s="179">
        <v>9199662</v>
      </c>
      <c r="F177" s="180"/>
      <c r="G177" s="179">
        <v>2806000</v>
      </c>
    </row>
    <row r="178" spans="1:7" ht="21" customHeight="1" thickBot="1">
      <c r="A178" s="152" t="s">
        <v>221</v>
      </c>
      <c r="B178" s="153"/>
      <c r="C178" s="179">
        <v>377399</v>
      </c>
      <c r="D178" s="179">
        <v>6771061</v>
      </c>
      <c r="E178" s="179">
        <v>9199662</v>
      </c>
      <c r="F178" s="180"/>
      <c r="G178" s="179">
        <v>2806000</v>
      </c>
    </row>
    <row r="179" spans="1:7" ht="24" customHeight="1" thickBot="1">
      <c r="A179" s="154" t="s">
        <v>236</v>
      </c>
      <c r="B179" s="145"/>
      <c r="C179" s="172">
        <v>5246</v>
      </c>
      <c r="D179" s="172">
        <v>6174032</v>
      </c>
      <c r="E179" s="172">
        <v>8960786</v>
      </c>
      <c r="F179" s="173"/>
      <c r="G179" s="172">
        <v>2792000</v>
      </c>
    </row>
    <row r="180" spans="1:7" ht="19.95" customHeight="1" thickBot="1">
      <c r="A180" s="154" t="s">
        <v>253</v>
      </c>
      <c r="B180" s="145"/>
      <c r="C180" s="145">
        <v>1339</v>
      </c>
      <c r="D180" s="145">
        <v>1339</v>
      </c>
      <c r="E180" s="145"/>
      <c r="F180" s="145"/>
      <c r="G180" s="145"/>
    </row>
    <row r="181" spans="1:7" ht="22.95" customHeight="1" thickBot="1">
      <c r="A181" s="154" t="s">
        <v>229</v>
      </c>
      <c r="B181" s="145"/>
      <c r="C181" s="145">
        <v>321661</v>
      </c>
      <c r="D181" s="145">
        <v>516661</v>
      </c>
      <c r="E181" s="145">
        <v>195000</v>
      </c>
      <c r="F181" s="145"/>
      <c r="G181" s="145"/>
    </row>
    <row r="182" spans="1:7" ht="24" customHeight="1" thickBot="1">
      <c r="A182" s="154" t="s">
        <v>240</v>
      </c>
      <c r="B182" s="145"/>
      <c r="C182" s="145">
        <v>43645</v>
      </c>
      <c r="D182" s="145">
        <v>64140</v>
      </c>
      <c r="E182" s="145">
        <v>21495</v>
      </c>
      <c r="F182" s="145"/>
      <c r="G182" s="145">
        <v>1000</v>
      </c>
    </row>
    <row r="183" spans="1:7" ht="13.95" customHeight="1" thickBot="1">
      <c r="A183" s="154" t="s">
        <v>244</v>
      </c>
      <c r="B183" s="145"/>
      <c r="C183" s="172">
        <v>5508</v>
      </c>
      <c r="D183" s="172">
        <v>14889</v>
      </c>
      <c r="E183" s="172">
        <v>22381</v>
      </c>
      <c r="F183" s="173"/>
      <c r="G183" s="172">
        <v>13000</v>
      </c>
    </row>
    <row r="184" spans="1:7" ht="30" customHeight="1" thickBot="1">
      <c r="A184" s="142" t="s">
        <v>122</v>
      </c>
      <c r="B184" s="146"/>
      <c r="C184" s="181">
        <f>C176</f>
        <v>377399</v>
      </c>
      <c r="D184" s="181">
        <f t="shared" ref="D184:G184" si="0">D176</f>
        <v>6771061</v>
      </c>
      <c r="E184" s="181">
        <f t="shared" si="0"/>
        <v>9199662</v>
      </c>
      <c r="F184" s="181">
        <f t="shared" si="0"/>
        <v>0</v>
      </c>
      <c r="G184" s="181">
        <f t="shared" si="0"/>
        <v>2806000</v>
      </c>
    </row>
    <row r="185" spans="1:7" ht="19.95" customHeight="1"/>
    <row r="186" spans="1:7" ht="15" customHeight="1"/>
    <row r="187" spans="1:7" ht="21" customHeight="1">
      <c r="A187" s="147" t="s">
        <v>186</v>
      </c>
    </row>
    <row r="188" spans="1:7" ht="19.05" customHeight="1">
      <c r="A188" s="386" t="s">
        <v>254</v>
      </c>
      <c r="B188" s="386"/>
      <c r="C188" s="386"/>
      <c r="D188" s="386"/>
      <c r="E188" s="386"/>
      <c r="F188" s="386"/>
      <c r="G188" s="386"/>
    </row>
    <row r="189" spans="1:7" ht="19.05" customHeight="1"/>
    <row r="190" spans="1:7" ht="22.05" customHeight="1">
      <c r="A190" s="141" t="s">
        <v>188</v>
      </c>
      <c r="B190" s="141" t="s">
        <v>189</v>
      </c>
    </row>
    <row r="191" spans="1:7" ht="16.05" customHeight="1" thickBot="1"/>
    <row r="192" spans="1:7" ht="21" customHeight="1" thickBot="1">
      <c r="A192" s="142" t="s">
        <v>114</v>
      </c>
      <c r="B192" s="384" t="s">
        <v>191</v>
      </c>
      <c r="C192" s="384"/>
      <c r="D192" s="384" t="s">
        <v>192</v>
      </c>
      <c r="E192" s="384"/>
      <c r="F192" s="384" t="s">
        <v>193</v>
      </c>
      <c r="G192" s="384"/>
    </row>
    <row r="193" spans="1:7" ht="16.05" customHeight="1" thickBot="1">
      <c r="A193" s="142" t="s">
        <v>217</v>
      </c>
      <c r="B193" s="384" t="s">
        <v>120</v>
      </c>
      <c r="C193" s="384" t="s">
        <v>121</v>
      </c>
      <c r="D193" s="384" t="s">
        <v>120</v>
      </c>
      <c r="E193" s="384" t="s">
        <v>121</v>
      </c>
      <c r="F193" s="384" t="s">
        <v>120</v>
      </c>
      <c r="G193" s="384" t="s">
        <v>121</v>
      </c>
    </row>
    <row r="194" spans="1:7" ht="16.05" customHeight="1" thickBot="1">
      <c r="A194" s="142" t="s">
        <v>218</v>
      </c>
      <c r="B194" s="384"/>
      <c r="C194" s="384"/>
      <c r="D194" s="384"/>
      <c r="E194" s="384"/>
      <c r="F194" s="384"/>
      <c r="G194" s="384"/>
    </row>
    <row r="195" spans="1:7" ht="16.05" customHeight="1" thickBot="1">
      <c r="A195" s="142" t="s">
        <v>255</v>
      </c>
      <c r="B195" s="384"/>
      <c r="C195" s="384"/>
      <c r="D195" s="384"/>
      <c r="E195" s="384"/>
      <c r="F195" s="384"/>
      <c r="G195" s="384"/>
    </row>
    <row r="196" spans="1:7" ht="19.05" customHeight="1" thickBot="1">
      <c r="A196" s="148">
        <v>1110</v>
      </c>
      <c r="B196" s="149" t="s">
        <v>203</v>
      </c>
      <c r="C196" s="149"/>
      <c r="D196" s="149" t="s">
        <v>204</v>
      </c>
      <c r="E196" s="149" t="s">
        <v>205</v>
      </c>
      <c r="F196" s="149" t="s">
        <v>256</v>
      </c>
      <c r="G196" s="149"/>
    </row>
    <row r="197" spans="1:7" ht="16.05" customHeight="1" thickBot="1">
      <c r="A197" s="150" t="s">
        <v>220</v>
      </c>
      <c r="B197" s="151" t="s">
        <v>203</v>
      </c>
      <c r="C197" s="151"/>
      <c r="D197" s="151" t="s">
        <v>204</v>
      </c>
      <c r="E197" s="151" t="s">
        <v>205</v>
      </c>
      <c r="F197" s="151" t="s">
        <v>256</v>
      </c>
      <c r="G197" s="151"/>
    </row>
    <row r="198" spans="1:7" ht="13.95" customHeight="1" thickBot="1">
      <c r="A198" s="152" t="s">
        <v>221</v>
      </c>
      <c r="B198" s="153" t="s">
        <v>203</v>
      </c>
      <c r="C198" s="153"/>
      <c r="D198" s="153" t="s">
        <v>204</v>
      </c>
      <c r="E198" s="153" t="s">
        <v>205</v>
      </c>
      <c r="F198" s="153" t="s">
        <v>256</v>
      </c>
      <c r="G198" s="153"/>
    </row>
    <row r="199" spans="1:7" ht="15" customHeight="1" thickBot="1">
      <c r="A199" s="154" t="s">
        <v>257</v>
      </c>
      <c r="B199" s="145"/>
      <c r="C199" s="145"/>
      <c r="D199" s="145" t="s">
        <v>258</v>
      </c>
      <c r="E199" s="145" t="s">
        <v>259</v>
      </c>
      <c r="F199" s="145" t="s">
        <v>260</v>
      </c>
      <c r="G199" s="145"/>
    </row>
    <row r="200" spans="1:7" ht="16.05" customHeight="1" thickBot="1">
      <c r="A200" s="154" t="s">
        <v>261</v>
      </c>
      <c r="B200" s="145"/>
      <c r="C200" s="145"/>
      <c r="D200" s="145" t="s">
        <v>262</v>
      </c>
      <c r="E200" s="145" t="s">
        <v>262</v>
      </c>
      <c r="F200" s="145"/>
      <c r="G200" s="145"/>
    </row>
    <row r="201" spans="1:7" ht="13.95" customHeight="1" thickBot="1">
      <c r="A201" s="154" t="s">
        <v>263</v>
      </c>
      <c r="B201" s="145"/>
      <c r="C201" s="145"/>
      <c r="D201" s="145" t="s">
        <v>264</v>
      </c>
      <c r="E201" s="145" t="s">
        <v>265</v>
      </c>
      <c r="F201" s="145" t="s">
        <v>266</v>
      </c>
      <c r="G201" s="145"/>
    </row>
    <row r="202" spans="1:7" ht="18" customHeight="1" thickBot="1">
      <c r="A202" s="154" t="s">
        <v>267</v>
      </c>
      <c r="B202" s="145" t="s">
        <v>268</v>
      </c>
      <c r="C202" s="145"/>
      <c r="D202" s="145"/>
      <c r="E202" s="145"/>
      <c r="F202" s="145" t="s">
        <v>268</v>
      </c>
      <c r="G202" s="145"/>
    </row>
    <row r="203" spans="1:7" ht="18" customHeight="1" thickBot="1">
      <c r="A203" s="154" t="s">
        <v>269</v>
      </c>
      <c r="B203" s="145" t="s">
        <v>270</v>
      </c>
      <c r="C203" s="145"/>
      <c r="D203" s="145" t="s">
        <v>271</v>
      </c>
      <c r="E203" s="145" t="s">
        <v>272</v>
      </c>
      <c r="F203" s="145" t="s">
        <v>273</v>
      </c>
      <c r="G203" s="145"/>
    </row>
    <row r="204" spans="1:7" ht="15" customHeight="1" thickBot="1">
      <c r="A204" s="154" t="s">
        <v>274</v>
      </c>
      <c r="B204" s="145" t="s">
        <v>275</v>
      </c>
      <c r="C204" s="145"/>
      <c r="D204" s="145" t="s">
        <v>276</v>
      </c>
      <c r="E204" s="145" t="s">
        <v>277</v>
      </c>
      <c r="F204" s="145" t="s">
        <v>278</v>
      </c>
      <c r="G204" s="145"/>
    </row>
    <row r="205" spans="1:7" ht="13.95" customHeight="1" thickBot="1">
      <c r="A205" s="154" t="s">
        <v>279</v>
      </c>
      <c r="B205" s="145"/>
      <c r="C205" s="145"/>
      <c r="D205" s="145" t="s">
        <v>280</v>
      </c>
      <c r="E205" s="145"/>
      <c r="F205" s="145" t="s">
        <v>280</v>
      </c>
      <c r="G205" s="145"/>
    </row>
    <row r="206" spans="1:7" ht="15" customHeight="1" thickBot="1">
      <c r="A206" s="154" t="s">
        <v>281</v>
      </c>
      <c r="B206" s="145" t="s">
        <v>282</v>
      </c>
      <c r="C206" s="145"/>
      <c r="D206" s="145" t="s">
        <v>283</v>
      </c>
      <c r="E206" s="145" t="s">
        <v>284</v>
      </c>
      <c r="F206" s="145" t="s">
        <v>285</v>
      </c>
      <c r="G206" s="145"/>
    </row>
    <row r="207" spans="1:7" ht="30" customHeight="1" thickBot="1">
      <c r="A207" s="142" t="s">
        <v>122</v>
      </c>
      <c r="B207" s="146" t="s">
        <v>203</v>
      </c>
      <c r="C207" s="146"/>
      <c r="D207" s="146" t="s">
        <v>204</v>
      </c>
      <c r="E207" s="146" t="s">
        <v>205</v>
      </c>
      <c r="F207" s="146" t="s">
        <v>256</v>
      </c>
      <c r="G207" s="146"/>
    </row>
    <row r="208" spans="1:7" ht="18" customHeight="1"/>
    <row r="209" spans="1:7" ht="19.95" customHeight="1"/>
    <row r="210" spans="1:7" ht="27" customHeight="1">
      <c r="A210" s="147" t="s">
        <v>186</v>
      </c>
    </row>
    <row r="211" spans="1:7" ht="19.05" customHeight="1">
      <c r="A211" s="386" t="s">
        <v>286</v>
      </c>
      <c r="B211" s="386"/>
      <c r="C211" s="386"/>
      <c r="D211" s="386"/>
      <c r="E211" s="386"/>
      <c r="F211" s="386"/>
      <c r="G211" s="386"/>
    </row>
    <row r="212" spans="1:7" ht="21" customHeight="1"/>
    <row r="213" spans="1:7" ht="30" customHeight="1">
      <c r="A213" s="141" t="s">
        <v>188</v>
      </c>
      <c r="B213" s="141" t="s">
        <v>189</v>
      </c>
    </row>
    <row r="214" spans="1:7" ht="15" customHeight="1" thickBot="1"/>
    <row r="215" spans="1:7" ht="19.05" customHeight="1" thickBot="1">
      <c r="A215" s="142" t="s">
        <v>114</v>
      </c>
      <c r="B215" s="384" t="s">
        <v>191</v>
      </c>
      <c r="C215" s="384"/>
      <c r="D215" s="384" t="s">
        <v>192</v>
      </c>
      <c r="E215" s="384"/>
      <c r="F215" s="384" t="s">
        <v>193</v>
      </c>
      <c r="G215" s="384"/>
    </row>
    <row r="216" spans="1:7" ht="19.95" customHeight="1" thickBot="1">
      <c r="A216" s="142" t="s">
        <v>217</v>
      </c>
      <c r="B216" s="384" t="s">
        <v>120</v>
      </c>
      <c r="C216" s="384" t="s">
        <v>121</v>
      </c>
      <c r="D216" s="384" t="s">
        <v>120</v>
      </c>
      <c r="E216" s="384" t="s">
        <v>121</v>
      </c>
      <c r="F216" s="384" t="s">
        <v>120</v>
      </c>
      <c r="G216" s="384" t="s">
        <v>121</v>
      </c>
    </row>
    <row r="217" spans="1:7" ht="18" customHeight="1" thickBot="1">
      <c r="A217" s="142" t="s">
        <v>287</v>
      </c>
      <c r="B217" s="384"/>
      <c r="C217" s="384"/>
      <c r="D217" s="384"/>
      <c r="E217" s="384"/>
      <c r="F217" s="384"/>
      <c r="G217" s="384"/>
    </row>
    <row r="218" spans="1:7" ht="19.95" customHeight="1" thickBot="1">
      <c r="A218" s="148">
        <v>1130</v>
      </c>
      <c r="B218" s="149" t="s">
        <v>206</v>
      </c>
      <c r="C218" s="149"/>
      <c r="D218" s="149" t="s">
        <v>207</v>
      </c>
      <c r="E218" s="149" t="s">
        <v>208</v>
      </c>
      <c r="F218" s="149" t="s">
        <v>641</v>
      </c>
      <c r="G218" s="149"/>
    </row>
    <row r="219" spans="1:7" ht="19.05" customHeight="1" thickBot="1">
      <c r="A219" s="150" t="s">
        <v>220</v>
      </c>
      <c r="B219" s="151" t="s">
        <v>206</v>
      </c>
      <c r="C219" s="151"/>
      <c r="D219" s="151" t="s">
        <v>207</v>
      </c>
      <c r="E219" s="151" t="s">
        <v>208</v>
      </c>
      <c r="F219" s="151" t="s">
        <v>641</v>
      </c>
      <c r="G219" s="151"/>
    </row>
    <row r="220" spans="1:7" ht="21" customHeight="1" thickBot="1">
      <c r="A220" s="144" t="s">
        <v>288</v>
      </c>
      <c r="B220" s="145"/>
      <c r="C220" s="145"/>
      <c r="D220" s="145" t="s">
        <v>289</v>
      </c>
      <c r="E220" s="145" t="s">
        <v>290</v>
      </c>
      <c r="F220" s="145" t="s">
        <v>641</v>
      </c>
      <c r="G220" s="145"/>
    </row>
    <row r="221" spans="1:7" ht="15" customHeight="1" thickBot="1">
      <c r="A221" s="144" t="s">
        <v>291</v>
      </c>
      <c r="B221" s="145" t="s">
        <v>206</v>
      </c>
      <c r="C221" s="145"/>
      <c r="D221" s="145" t="s">
        <v>292</v>
      </c>
      <c r="E221" s="145" t="s">
        <v>293</v>
      </c>
      <c r="F221" s="145"/>
      <c r="G221" s="145"/>
    </row>
    <row r="222" spans="1:7" ht="16.05" customHeight="1" thickBot="1">
      <c r="A222" s="142" t="s">
        <v>122</v>
      </c>
      <c r="B222" s="146" t="s">
        <v>206</v>
      </c>
      <c r="C222" s="146"/>
      <c r="D222" s="146" t="s">
        <v>207</v>
      </c>
      <c r="E222" s="146" t="s">
        <v>208</v>
      </c>
      <c r="F222" s="146" t="s">
        <v>641</v>
      </c>
      <c r="G222" s="146"/>
    </row>
    <row r="225" spans="1:7" ht="30" customHeight="1">
      <c r="A225" s="147" t="s">
        <v>186</v>
      </c>
    </row>
    <row r="226" spans="1:7" ht="21" customHeight="1">
      <c r="A226" s="386" t="s">
        <v>294</v>
      </c>
      <c r="B226" s="386"/>
      <c r="C226" s="386"/>
      <c r="D226" s="386"/>
      <c r="E226" s="386"/>
      <c r="F226" s="386"/>
      <c r="G226" s="386"/>
    </row>
    <row r="227" spans="1:7" ht="19.05" customHeight="1"/>
    <row r="228" spans="1:7" ht="18" customHeight="1">
      <c r="A228" s="141" t="s">
        <v>188</v>
      </c>
      <c r="B228" s="141" t="s">
        <v>189</v>
      </c>
    </row>
    <row r="229" spans="1:7" ht="16.05" customHeight="1" thickBot="1"/>
    <row r="230" spans="1:7" ht="24" customHeight="1" thickBot="1">
      <c r="A230" s="142" t="s">
        <v>114</v>
      </c>
      <c r="B230" s="384" t="s">
        <v>191</v>
      </c>
      <c r="C230" s="384"/>
      <c r="D230" s="384" t="s">
        <v>192</v>
      </c>
      <c r="E230" s="384"/>
      <c r="F230" s="384" t="s">
        <v>193</v>
      </c>
      <c r="G230" s="384"/>
    </row>
    <row r="231" spans="1:7" ht="21" customHeight="1" thickBot="1">
      <c r="A231" s="142" t="s">
        <v>217</v>
      </c>
      <c r="B231" s="384" t="s">
        <v>120</v>
      </c>
      <c r="C231" s="384" t="s">
        <v>121</v>
      </c>
      <c r="D231" s="384" t="s">
        <v>120</v>
      </c>
      <c r="E231" s="384" t="s">
        <v>121</v>
      </c>
      <c r="F231" s="384" t="s">
        <v>120</v>
      </c>
      <c r="G231" s="384" t="s">
        <v>121</v>
      </c>
    </row>
    <row r="232" spans="1:7" ht="16.95" customHeight="1" thickBot="1">
      <c r="A232" s="142" t="s">
        <v>218</v>
      </c>
      <c r="B232" s="384"/>
      <c r="C232" s="384"/>
      <c r="D232" s="384"/>
      <c r="E232" s="384"/>
      <c r="F232" s="384"/>
      <c r="G232" s="384"/>
    </row>
    <row r="233" spans="1:7" ht="19.05" customHeight="1" thickBot="1">
      <c r="A233" s="142" t="s">
        <v>255</v>
      </c>
      <c r="B233" s="384"/>
      <c r="C233" s="384"/>
      <c r="D233" s="384"/>
      <c r="E233" s="384"/>
      <c r="F233" s="384"/>
      <c r="G233" s="384"/>
    </row>
    <row r="234" spans="1:7" ht="21" customHeight="1" thickBot="1">
      <c r="A234" s="148">
        <v>1151</v>
      </c>
      <c r="B234" s="149" t="s">
        <v>209</v>
      </c>
      <c r="C234" s="149"/>
      <c r="D234" s="183">
        <v>402734807.08999997</v>
      </c>
      <c r="E234" s="183">
        <v>266795601.41999999</v>
      </c>
      <c r="F234" s="183">
        <v>146488068.96000001</v>
      </c>
      <c r="G234" s="149"/>
    </row>
    <row r="235" spans="1:7" ht="19.95" customHeight="1" thickBot="1">
      <c r="A235" s="150" t="s">
        <v>220</v>
      </c>
      <c r="B235" s="151" t="s">
        <v>209</v>
      </c>
      <c r="C235" s="151"/>
      <c r="D235" s="183">
        <v>402734807.08999997</v>
      </c>
      <c r="E235" s="183">
        <v>266795601.41999999</v>
      </c>
      <c r="F235" s="183">
        <v>146488068.96000001</v>
      </c>
      <c r="G235" s="151"/>
    </row>
    <row r="236" spans="1:7" ht="19.05" customHeight="1" thickBot="1">
      <c r="A236" s="152" t="s">
        <v>221</v>
      </c>
      <c r="B236" s="153" t="s">
        <v>209</v>
      </c>
      <c r="C236" s="153"/>
      <c r="D236" s="183">
        <v>402734807.08999997</v>
      </c>
      <c r="E236" s="183">
        <v>266795601.41999999</v>
      </c>
      <c r="F236" s="183">
        <v>146488068.96000001</v>
      </c>
      <c r="G236" s="153"/>
    </row>
    <row r="237" spans="1:7" ht="15" customHeight="1" thickBot="1">
      <c r="A237" s="154" t="s">
        <v>295</v>
      </c>
      <c r="B237" s="145"/>
      <c r="C237" s="145"/>
      <c r="D237" s="172">
        <v>33644443.719999999</v>
      </c>
      <c r="E237" s="184">
        <v>33644443.719999999</v>
      </c>
      <c r="F237" s="145"/>
      <c r="G237" s="145"/>
    </row>
    <row r="238" spans="1:7" ht="19.05" customHeight="1" thickBot="1">
      <c r="A238" s="154" t="s">
        <v>257</v>
      </c>
      <c r="B238" s="145"/>
      <c r="C238" s="145"/>
      <c r="D238" s="172">
        <v>537410.94999999995</v>
      </c>
      <c r="E238" s="184">
        <v>329054.78999999998</v>
      </c>
      <c r="F238" s="145" t="s">
        <v>645</v>
      </c>
      <c r="G238" s="145"/>
    </row>
    <row r="239" spans="1:7" ht="16.05" customHeight="1" thickBot="1">
      <c r="A239" s="154" t="s">
        <v>261</v>
      </c>
      <c r="B239" s="145"/>
      <c r="C239" s="145"/>
      <c r="D239" s="172">
        <v>5383333.3300000001</v>
      </c>
      <c r="E239" s="184">
        <v>5383333.3300000001</v>
      </c>
      <c r="F239" s="145"/>
      <c r="G239" s="145"/>
    </row>
    <row r="240" spans="1:7" ht="18" customHeight="1" thickBot="1">
      <c r="A240" s="154" t="s">
        <v>263</v>
      </c>
      <c r="B240" s="145"/>
      <c r="C240" s="145"/>
      <c r="D240" s="172">
        <v>167721074.40000001</v>
      </c>
      <c r="E240" s="184">
        <v>67010803.329999998</v>
      </c>
      <c r="F240" s="145" t="s">
        <v>646</v>
      </c>
      <c r="G240" s="145"/>
    </row>
    <row r="241" spans="1:7" ht="15" customHeight="1" thickBot="1">
      <c r="A241" s="154" t="s">
        <v>267</v>
      </c>
      <c r="B241" s="145" t="s">
        <v>296</v>
      </c>
      <c r="C241" s="145"/>
      <c r="D241" s="172">
        <v>2243835.61</v>
      </c>
      <c r="E241" s="184"/>
      <c r="F241" s="145" t="s">
        <v>647</v>
      </c>
      <c r="G241" s="145"/>
    </row>
    <row r="242" spans="1:7" ht="13.95" customHeight="1" thickBot="1">
      <c r="A242" s="154" t="s">
        <v>269</v>
      </c>
      <c r="B242" s="145" t="s">
        <v>297</v>
      </c>
      <c r="C242" s="145"/>
      <c r="D242" s="172">
        <v>40824166.670000002</v>
      </c>
      <c r="E242" s="184">
        <v>36740833.640000001</v>
      </c>
      <c r="F242" s="145" t="s">
        <v>648</v>
      </c>
      <c r="G242" s="145"/>
    </row>
    <row r="243" spans="1:7" ht="19.05" customHeight="1" thickBot="1">
      <c r="A243" s="154" t="s">
        <v>274</v>
      </c>
      <c r="B243" s="145" t="s">
        <v>298</v>
      </c>
      <c r="C243" s="145"/>
      <c r="D243" s="172">
        <v>98698630.120000005</v>
      </c>
      <c r="E243" s="184">
        <v>101342465.75</v>
      </c>
      <c r="F243" s="145" t="s">
        <v>649</v>
      </c>
      <c r="G243" s="145"/>
    </row>
    <row r="244" spans="1:7" ht="12" customHeight="1" thickBot="1">
      <c r="A244" s="154" t="s">
        <v>279</v>
      </c>
      <c r="B244" s="145"/>
      <c r="C244" s="145"/>
      <c r="D244" s="172">
        <v>31956912.09</v>
      </c>
      <c r="E244" s="184"/>
      <c r="F244" s="145" t="s">
        <v>299</v>
      </c>
      <c r="G244" s="145"/>
    </row>
    <row r="245" spans="1:7" ht="18" customHeight="1" thickBot="1">
      <c r="A245" s="154" t="s">
        <v>281</v>
      </c>
      <c r="B245" s="145" t="s">
        <v>300</v>
      </c>
      <c r="C245" s="145"/>
      <c r="D245" s="172">
        <v>21725000.199999999</v>
      </c>
      <c r="E245" s="184">
        <v>22344666.859999999</v>
      </c>
      <c r="F245" s="145" t="s">
        <v>650</v>
      </c>
      <c r="G245" s="145"/>
    </row>
    <row r="246" spans="1:7" ht="13.05" customHeight="1" thickBot="1">
      <c r="A246" s="142" t="s">
        <v>122</v>
      </c>
      <c r="B246" s="146" t="s">
        <v>209</v>
      </c>
      <c r="C246" s="146"/>
      <c r="D246" s="182">
        <v>402734807.08999997</v>
      </c>
      <c r="E246" s="182">
        <v>266795601.41999999</v>
      </c>
      <c r="F246" s="182">
        <v>146488068.96000001</v>
      </c>
      <c r="G246" s="146"/>
    </row>
    <row r="247" spans="1:7" ht="19.95" customHeight="1"/>
    <row r="248" spans="1:7" ht="16.05" customHeight="1"/>
    <row r="249" spans="1:7" ht="21" customHeight="1">
      <c r="A249" s="147" t="s">
        <v>186</v>
      </c>
    </row>
    <row r="250" spans="1:7" ht="21" customHeight="1">
      <c r="A250" s="386" t="s">
        <v>301</v>
      </c>
      <c r="B250" s="386"/>
      <c r="C250" s="386"/>
      <c r="D250" s="386"/>
      <c r="E250" s="386"/>
      <c r="F250" s="386"/>
      <c r="G250" s="386"/>
    </row>
    <row r="251" spans="1:7" ht="19.05" customHeight="1"/>
    <row r="252" spans="1:7" ht="21" customHeight="1">
      <c r="A252" s="141" t="s">
        <v>188</v>
      </c>
      <c r="B252" s="141" t="s">
        <v>189</v>
      </c>
    </row>
    <row r="253" spans="1:7" ht="22.05" customHeight="1" thickBot="1"/>
    <row r="254" spans="1:7" ht="19.05" customHeight="1" thickBot="1">
      <c r="A254" s="142" t="s">
        <v>114</v>
      </c>
      <c r="B254" s="384" t="s">
        <v>191</v>
      </c>
      <c r="C254" s="384"/>
      <c r="D254" s="384" t="s">
        <v>192</v>
      </c>
      <c r="E254" s="384"/>
      <c r="F254" s="384" t="s">
        <v>193</v>
      </c>
      <c r="G254" s="384"/>
    </row>
    <row r="255" spans="1:7" ht="19.05" customHeight="1" thickBot="1">
      <c r="A255" s="142" t="s">
        <v>217</v>
      </c>
      <c r="B255" s="384" t="s">
        <v>120</v>
      </c>
      <c r="C255" s="384" t="s">
        <v>121</v>
      </c>
      <c r="D255" s="384" t="s">
        <v>120</v>
      </c>
      <c r="E255" s="384" t="s">
        <v>121</v>
      </c>
      <c r="F255" s="384" t="s">
        <v>120</v>
      </c>
      <c r="G255" s="384" t="s">
        <v>121</v>
      </c>
    </row>
    <row r="256" spans="1:7" ht="15" customHeight="1" thickBot="1">
      <c r="A256" s="142" t="s">
        <v>218</v>
      </c>
      <c r="B256" s="384"/>
      <c r="C256" s="384"/>
      <c r="D256" s="384"/>
      <c r="E256" s="384"/>
      <c r="F256" s="384"/>
      <c r="G256" s="384"/>
    </row>
    <row r="257" spans="1:7" ht="19.05" customHeight="1" thickBot="1">
      <c r="A257" s="142" t="s">
        <v>255</v>
      </c>
      <c r="B257" s="384"/>
      <c r="C257" s="384"/>
      <c r="D257" s="384"/>
      <c r="E257" s="384"/>
      <c r="F257" s="384"/>
      <c r="G257" s="384"/>
    </row>
    <row r="258" spans="1:7" ht="16.95" customHeight="1" thickBot="1">
      <c r="A258" s="148">
        <v>1153</v>
      </c>
      <c r="B258" s="149" t="s">
        <v>210</v>
      </c>
      <c r="C258" s="149"/>
      <c r="D258" s="149" t="s">
        <v>211</v>
      </c>
      <c r="E258" s="149" t="s">
        <v>212</v>
      </c>
      <c r="F258" s="149" t="s">
        <v>642</v>
      </c>
      <c r="G258" s="149"/>
    </row>
    <row r="259" spans="1:7" ht="19.95" customHeight="1" thickBot="1">
      <c r="A259" s="150" t="s">
        <v>220</v>
      </c>
      <c r="B259" s="151" t="s">
        <v>210</v>
      </c>
      <c r="C259" s="151"/>
      <c r="D259" s="151" t="s">
        <v>211</v>
      </c>
      <c r="E259" s="151" t="s">
        <v>212</v>
      </c>
      <c r="F259" s="151" t="s">
        <v>642</v>
      </c>
      <c r="G259" s="151"/>
    </row>
    <row r="260" spans="1:7" ht="15" customHeight="1" thickBot="1">
      <c r="A260" s="152" t="s">
        <v>221</v>
      </c>
      <c r="B260" s="153" t="s">
        <v>210</v>
      </c>
      <c r="C260" s="153"/>
      <c r="D260" s="153" t="s">
        <v>211</v>
      </c>
      <c r="E260" s="153" t="s">
        <v>212</v>
      </c>
      <c r="F260" s="153" t="s">
        <v>642</v>
      </c>
      <c r="G260" s="153"/>
    </row>
    <row r="261" spans="1:7" ht="16.05" customHeight="1" thickBot="1">
      <c r="A261" s="154" t="s">
        <v>302</v>
      </c>
      <c r="B261" s="145"/>
      <c r="C261" s="145"/>
      <c r="D261" s="145" t="s">
        <v>303</v>
      </c>
      <c r="E261" s="145" t="s">
        <v>303</v>
      </c>
      <c r="F261" s="145"/>
      <c r="G261" s="145"/>
    </row>
    <row r="262" spans="1:7" ht="16.95" customHeight="1" thickBot="1">
      <c r="A262" s="154" t="s">
        <v>304</v>
      </c>
      <c r="B262" s="145" t="s">
        <v>210</v>
      </c>
      <c r="C262" s="145"/>
      <c r="D262" s="145" t="s">
        <v>305</v>
      </c>
      <c r="E262" s="145" t="s">
        <v>306</v>
      </c>
      <c r="F262" s="145" t="s">
        <v>642</v>
      </c>
      <c r="G262" s="145"/>
    </row>
    <row r="263" spans="1:7" ht="18" customHeight="1" thickBot="1">
      <c r="A263" s="142" t="s">
        <v>122</v>
      </c>
      <c r="B263" s="146" t="s">
        <v>210</v>
      </c>
      <c r="C263" s="146"/>
      <c r="D263" s="146" t="s">
        <v>211</v>
      </c>
      <c r="E263" s="146" t="s">
        <v>212</v>
      </c>
      <c r="F263" s="146" t="s">
        <v>642</v>
      </c>
      <c r="G263" s="146"/>
    </row>
    <row r="266" spans="1:7" ht="30" customHeight="1">
      <c r="A266" s="147" t="s">
        <v>186</v>
      </c>
    </row>
    <row r="267" spans="1:7" ht="21" customHeight="1">
      <c r="A267" s="386" t="s">
        <v>307</v>
      </c>
      <c r="B267" s="386"/>
      <c r="C267" s="386"/>
      <c r="D267" s="386"/>
      <c r="E267" s="386"/>
      <c r="F267" s="386"/>
      <c r="G267" s="386"/>
    </row>
    <row r="268" spans="1:7" ht="19.05" customHeight="1"/>
    <row r="269" spans="1:7" ht="21" customHeight="1">
      <c r="A269" s="141" t="s">
        <v>188</v>
      </c>
      <c r="B269" s="141" t="s">
        <v>189</v>
      </c>
    </row>
    <row r="270" spans="1:7" ht="19.05" customHeight="1" thickBot="1"/>
    <row r="271" spans="1:7" ht="15" customHeight="1" thickBot="1">
      <c r="A271" s="142" t="s">
        <v>114</v>
      </c>
      <c r="B271" s="384" t="s">
        <v>191</v>
      </c>
      <c r="C271" s="384"/>
      <c r="D271" s="384" t="s">
        <v>192</v>
      </c>
      <c r="E271" s="384"/>
      <c r="F271" s="384" t="s">
        <v>193</v>
      </c>
      <c r="G271" s="384"/>
    </row>
    <row r="272" spans="1:7" ht="24" customHeight="1" thickBot="1">
      <c r="A272" s="142" t="s">
        <v>217</v>
      </c>
      <c r="B272" s="384" t="s">
        <v>120</v>
      </c>
      <c r="C272" s="384" t="s">
        <v>121</v>
      </c>
      <c r="D272" s="384" t="s">
        <v>120</v>
      </c>
      <c r="E272" s="384" t="s">
        <v>121</v>
      </c>
      <c r="F272" s="384" t="s">
        <v>120</v>
      </c>
      <c r="G272" s="384" t="s">
        <v>121</v>
      </c>
    </row>
    <row r="273" spans="1:7" ht="16.95" customHeight="1" thickBot="1">
      <c r="A273" s="142" t="s">
        <v>218</v>
      </c>
      <c r="B273" s="384"/>
      <c r="C273" s="384"/>
      <c r="D273" s="384"/>
      <c r="E273" s="384"/>
      <c r="F273" s="384"/>
      <c r="G273" s="384"/>
    </row>
    <row r="274" spans="1:7" ht="21" customHeight="1" thickBot="1">
      <c r="A274" s="142" t="s">
        <v>255</v>
      </c>
      <c r="B274" s="384"/>
      <c r="C274" s="384"/>
      <c r="D274" s="384"/>
      <c r="E274" s="384"/>
      <c r="F274" s="384"/>
      <c r="G274" s="384"/>
    </row>
    <row r="275" spans="1:7" ht="19.95" customHeight="1" thickBot="1">
      <c r="A275" s="148">
        <v>1210</v>
      </c>
      <c r="B275" s="149"/>
      <c r="C275" s="149"/>
      <c r="D275" s="149" t="s">
        <v>213</v>
      </c>
      <c r="E275" s="149" t="s">
        <v>214</v>
      </c>
      <c r="F275" s="149" t="s">
        <v>215</v>
      </c>
      <c r="G275" s="149"/>
    </row>
    <row r="276" spans="1:7" ht="19.05" customHeight="1" thickBot="1">
      <c r="A276" s="150" t="s">
        <v>220</v>
      </c>
      <c r="B276" s="151"/>
      <c r="C276" s="151"/>
      <c r="D276" s="151" t="s">
        <v>213</v>
      </c>
      <c r="E276" s="151" t="s">
        <v>214</v>
      </c>
      <c r="F276" s="151" t="s">
        <v>215</v>
      </c>
      <c r="G276" s="151"/>
    </row>
    <row r="277" spans="1:7" ht="19.05" customHeight="1" thickBot="1">
      <c r="A277" s="152" t="s">
        <v>221</v>
      </c>
      <c r="B277" s="153"/>
      <c r="C277" s="153"/>
      <c r="D277" s="153" t="s">
        <v>213</v>
      </c>
      <c r="E277" s="153" t="s">
        <v>214</v>
      </c>
      <c r="F277" s="153" t="s">
        <v>215</v>
      </c>
      <c r="G277" s="153"/>
    </row>
    <row r="278" spans="1:7" ht="15" customHeight="1" thickBot="1">
      <c r="A278" s="154" t="s">
        <v>308</v>
      </c>
      <c r="B278" s="145"/>
      <c r="C278" s="145"/>
      <c r="D278" s="145" t="s">
        <v>309</v>
      </c>
      <c r="E278" s="145" t="s">
        <v>309</v>
      </c>
      <c r="F278" s="145"/>
      <c r="G278" s="145"/>
    </row>
    <row r="279" spans="1:7" ht="30" customHeight="1" thickBot="1">
      <c r="A279" s="154" t="s">
        <v>310</v>
      </c>
      <c r="B279" s="145"/>
      <c r="C279" s="145"/>
      <c r="D279" s="145" t="s">
        <v>311</v>
      </c>
      <c r="E279" s="145" t="s">
        <v>311</v>
      </c>
      <c r="F279" s="145"/>
      <c r="G279" s="145"/>
    </row>
    <row r="280" spans="1:7" ht="30" customHeight="1" thickBot="1">
      <c r="A280" s="154" t="s">
        <v>312</v>
      </c>
      <c r="B280" s="145"/>
      <c r="C280" s="145"/>
      <c r="D280" s="145" t="s">
        <v>313</v>
      </c>
      <c r="E280" s="145" t="s">
        <v>313</v>
      </c>
      <c r="F280" s="145"/>
      <c r="G280" s="145"/>
    </row>
    <row r="281" spans="1:7" ht="30" customHeight="1" thickBot="1">
      <c r="A281" s="154" t="s">
        <v>314</v>
      </c>
      <c r="B281" s="145"/>
      <c r="C281" s="145"/>
      <c r="D281" s="145" t="s">
        <v>315</v>
      </c>
      <c r="E281" s="145" t="s">
        <v>315</v>
      </c>
      <c r="F281" s="145"/>
      <c r="G281" s="145"/>
    </row>
    <row r="282" spans="1:7" ht="30" customHeight="1" thickBot="1">
      <c r="A282" s="154" t="s">
        <v>316</v>
      </c>
      <c r="B282" s="145"/>
      <c r="C282" s="145"/>
      <c r="D282" s="145" t="s">
        <v>317</v>
      </c>
      <c r="E282" s="145" t="s">
        <v>317</v>
      </c>
      <c r="F282" s="145"/>
      <c r="G282" s="145"/>
    </row>
    <row r="283" spans="1:7" ht="30" customHeight="1" thickBot="1">
      <c r="A283" s="154" t="s">
        <v>318</v>
      </c>
      <c r="B283" s="145"/>
      <c r="C283" s="145"/>
      <c r="D283" s="145" t="s">
        <v>319</v>
      </c>
      <c r="E283" s="145" t="s">
        <v>319</v>
      </c>
      <c r="F283" s="145"/>
      <c r="G283" s="145"/>
    </row>
    <row r="284" spans="1:7" ht="30" customHeight="1" thickBot="1">
      <c r="A284" s="154" t="s">
        <v>320</v>
      </c>
      <c r="B284" s="145"/>
      <c r="C284" s="145"/>
      <c r="D284" s="145" t="s">
        <v>321</v>
      </c>
      <c r="E284" s="145" t="s">
        <v>321</v>
      </c>
      <c r="F284" s="145"/>
      <c r="G284" s="145"/>
    </row>
    <row r="285" spans="1:7" ht="30" customHeight="1" thickBot="1">
      <c r="A285" s="154" t="s">
        <v>322</v>
      </c>
      <c r="B285" s="145"/>
      <c r="C285" s="145"/>
      <c r="D285" s="145" t="s">
        <v>323</v>
      </c>
      <c r="E285" s="145" t="s">
        <v>323</v>
      </c>
      <c r="F285" s="145"/>
      <c r="G285" s="145"/>
    </row>
    <row r="286" spans="1:7" ht="30" customHeight="1" thickBot="1">
      <c r="A286" s="154" t="s">
        <v>324</v>
      </c>
      <c r="B286" s="145"/>
      <c r="C286" s="145"/>
      <c r="D286" s="145" t="s">
        <v>325</v>
      </c>
      <c r="E286" s="145" t="s">
        <v>325</v>
      </c>
      <c r="F286" s="145"/>
      <c r="G286" s="145"/>
    </row>
    <row r="287" spans="1:7" ht="30" customHeight="1" thickBot="1">
      <c r="A287" s="154" t="s">
        <v>326</v>
      </c>
      <c r="B287" s="145"/>
      <c r="C287" s="145"/>
      <c r="D287" s="145" t="s">
        <v>327</v>
      </c>
      <c r="E287" s="145" t="s">
        <v>327</v>
      </c>
      <c r="F287" s="145"/>
      <c r="G287" s="145"/>
    </row>
    <row r="288" spans="1:7" ht="30" customHeight="1" thickBot="1">
      <c r="A288" s="154" t="s">
        <v>328</v>
      </c>
      <c r="B288" s="145"/>
      <c r="C288" s="145"/>
      <c r="D288" s="145" t="s">
        <v>329</v>
      </c>
      <c r="E288" s="145" t="s">
        <v>329</v>
      </c>
      <c r="F288" s="145"/>
      <c r="G288" s="145"/>
    </row>
    <row r="289" spans="1:7" ht="30" customHeight="1" thickBot="1">
      <c r="A289" s="154" t="s">
        <v>330</v>
      </c>
      <c r="B289" s="145"/>
      <c r="C289" s="145"/>
      <c r="D289" s="145" t="s">
        <v>331</v>
      </c>
      <c r="E289" s="145" t="s">
        <v>331</v>
      </c>
      <c r="F289" s="145"/>
      <c r="G289" s="145"/>
    </row>
    <row r="290" spans="1:7" ht="30" customHeight="1" thickBot="1">
      <c r="A290" s="154" t="s">
        <v>332</v>
      </c>
      <c r="B290" s="145"/>
      <c r="C290" s="145"/>
      <c r="D290" s="145" t="s">
        <v>333</v>
      </c>
      <c r="E290" s="145" t="s">
        <v>333</v>
      </c>
      <c r="F290" s="145"/>
      <c r="G290" s="145"/>
    </row>
    <row r="291" spans="1:7" ht="30" customHeight="1" thickBot="1">
      <c r="A291" s="154" t="s">
        <v>334</v>
      </c>
      <c r="B291" s="145"/>
      <c r="C291" s="145"/>
      <c r="D291" s="145" t="s">
        <v>335</v>
      </c>
      <c r="E291" s="145" t="s">
        <v>335</v>
      </c>
      <c r="F291" s="145"/>
      <c r="G291" s="145"/>
    </row>
    <row r="292" spans="1:7" ht="30" customHeight="1" thickBot="1">
      <c r="A292" s="154" t="s">
        <v>261</v>
      </c>
      <c r="B292" s="145"/>
      <c r="C292" s="145"/>
      <c r="D292" s="145" t="s">
        <v>336</v>
      </c>
      <c r="E292" s="145" t="s">
        <v>336</v>
      </c>
      <c r="F292" s="145"/>
      <c r="G292" s="145"/>
    </row>
    <row r="293" spans="1:7" ht="30" customHeight="1" thickBot="1">
      <c r="A293" s="154" t="s">
        <v>337</v>
      </c>
      <c r="B293" s="145"/>
      <c r="C293" s="145"/>
      <c r="D293" s="145" t="s">
        <v>338</v>
      </c>
      <c r="E293" s="145" t="s">
        <v>338</v>
      </c>
      <c r="F293" s="145"/>
      <c r="G293" s="145"/>
    </row>
    <row r="294" spans="1:7" ht="30" customHeight="1" thickBot="1">
      <c r="A294" s="154" t="s">
        <v>339</v>
      </c>
      <c r="B294" s="145"/>
      <c r="C294" s="145"/>
      <c r="D294" s="145" t="s">
        <v>340</v>
      </c>
      <c r="E294" s="145" t="s">
        <v>341</v>
      </c>
      <c r="F294" s="145" t="s">
        <v>342</v>
      </c>
      <c r="G294" s="145"/>
    </row>
    <row r="295" spans="1:7" ht="30" customHeight="1" thickBot="1">
      <c r="A295" s="154" t="s">
        <v>263</v>
      </c>
      <c r="B295" s="145"/>
      <c r="C295" s="145"/>
      <c r="D295" s="145" t="s">
        <v>343</v>
      </c>
      <c r="E295" s="145" t="s">
        <v>343</v>
      </c>
      <c r="F295" s="145"/>
      <c r="G295" s="145"/>
    </row>
    <row r="296" spans="1:7" ht="30" customHeight="1" thickBot="1">
      <c r="A296" s="154" t="s">
        <v>344</v>
      </c>
      <c r="B296" s="145"/>
      <c r="C296" s="145"/>
      <c r="D296" s="145" t="s">
        <v>345</v>
      </c>
      <c r="E296" s="145" t="s">
        <v>345</v>
      </c>
      <c r="F296" s="145"/>
      <c r="G296" s="145"/>
    </row>
    <row r="297" spans="1:7" ht="30" customHeight="1" thickBot="1">
      <c r="A297" s="154" t="s">
        <v>346</v>
      </c>
      <c r="B297" s="145"/>
      <c r="C297" s="145"/>
      <c r="D297" s="145" t="s">
        <v>347</v>
      </c>
      <c r="E297" s="145" t="s">
        <v>347</v>
      </c>
      <c r="F297" s="145"/>
      <c r="G297" s="145"/>
    </row>
    <row r="298" spans="1:7" ht="30" customHeight="1" thickBot="1">
      <c r="A298" s="154" t="s">
        <v>348</v>
      </c>
      <c r="B298" s="145"/>
      <c r="C298" s="145"/>
      <c r="D298" s="145" t="s">
        <v>349</v>
      </c>
      <c r="E298" s="145" t="s">
        <v>349</v>
      </c>
      <c r="F298" s="145"/>
      <c r="G298" s="145"/>
    </row>
    <row r="299" spans="1:7" ht="30" customHeight="1" thickBot="1">
      <c r="A299" s="154" t="s">
        <v>350</v>
      </c>
      <c r="B299" s="145"/>
      <c r="C299" s="145"/>
      <c r="D299" s="145" t="s">
        <v>351</v>
      </c>
      <c r="E299" s="145" t="s">
        <v>351</v>
      </c>
      <c r="F299" s="145"/>
      <c r="G299" s="145"/>
    </row>
    <row r="300" spans="1:7" ht="30" customHeight="1" thickBot="1">
      <c r="A300" s="154" t="s">
        <v>352</v>
      </c>
      <c r="B300" s="145"/>
      <c r="C300" s="145"/>
      <c r="D300" s="145" t="s">
        <v>353</v>
      </c>
      <c r="E300" s="145" t="s">
        <v>354</v>
      </c>
      <c r="F300" s="145" t="s">
        <v>355</v>
      </c>
      <c r="G300" s="145"/>
    </row>
    <row r="301" spans="1:7" ht="30" customHeight="1" thickBot="1">
      <c r="A301" s="154" t="s">
        <v>356</v>
      </c>
      <c r="B301" s="145"/>
      <c r="C301" s="145"/>
      <c r="D301" s="145" t="s">
        <v>357</v>
      </c>
      <c r="E301" s="145" t="s">
        <v>357</v>
      </c>
      <c r="F301" s="145"/>
      <c r="G301" s="145"/>
    </row>
    <row r="302" spans="1:7" ht="30" customHeight="1" thickBot="1">
      <c r="A302" s="154" t="s">
        <v>358</v>
      </c>
      <c r="B302" s="145"/>
      <c r="C302" s="145"/>
      <c r="D302" s="145" t="s">
        <v>359</v>
      </c>
      <c r="E302" s="145" t="s">
        <v>359</v>
      </c>
      <c r="F302" s="145"/>
      <c r="G302" s="145"/>
    </row>
    <row r="303" spans="1:7" ht="30" customHeight="1" thickBot="1">
      <c r="A303" s="154" t="s">
        <v>360</v>
      </c>
      <c r="B303" s="145"/>
      <c r="C303" s="145"/>
      <c r="D303" s="145" t="s">
        <v>361</v>
      </c>
      <c r="E303" s="145" t="s">
        <v>362</v>
      </c>
      <c r="F303" s="145" t="s">
        <v>363</v>
      </c>
      <c r="G303" s="145"/>
    </row>
    <row r="304" spans="1:7" ht="30" customHeight="1" thickBot="1">
      <c r="A304" s="154" t="s">
        <v>364</v>
      </c>
      <c r="B304" s="145"/>
      <c r="C304" s="145"/>
      <c r="D304" s="145" t="s">
        <v>365</v>
      </c>
      <c r="E304" s="145" t="s">
        <v>365</v>
      </c>
      <c r="F304" s="145"/>
      <c r="G304" s="145"/>
    </row>
    <row r="305" spans="1:7" ht="30" customHeight="1" thickBot="1">
      <c r="A305" s="154" t="s">
        <v>366</v>
      </c>
      <c r="B305" s="145"/>
      <c r="C305" s="145"/>
      <c r="D305" s="145" t="s">
        <v>367</v>
      </c>
      <c r="E305" s="145" t="s">
        <v>367</v>
      </c>
      <c r="F305" s="145"/>
      <c r="G305" s="145"/>
    </row>
    <row r="306" spans="1:7" ht="30" customHeight="1" thickBot="1">
      <c r="A306" s="154" t="s">
        <v>368</v>
      </c>
      <c r="B306" s="145"/>
      <c r="C306" s="145"/>
      <c r="D306" s="145" t="s">
        <v>369</v>
      </c>
      <c r="E306" s="145" t="s">
        <v>369</v>
      </c>
      <c r="F306" s="145"/>
      <c r="G306" s="145"/>
    </row>
    <row r="307" spans="1:7" ht="30" customHeight="1" thickBot="1">
      <c r="A307" s="154" t="s">
        <v>370</v>
      </c>
      <c r="B307" s="145"/>
      <c r="C307" s="145"/>
      <c r="D307" s="145" t="s">
        <v>371</v>
      </c>
      <c r="E307" s="145" t="s">
        <v>371</v>
      </c>
      <c r="F307" s="145"/>
      <c r="G307" s="145"/>
    </row>
    <row r="308" spans="1:7" ht="30" customHeight="1" thickBot="1">
      <c r="A308" s="154" t="s">
        <v>372</v>
      </c>
      <c r="B308" s="145"/>
      <c r="C308" s="145"/>
      <c r="D308" s="145" t="s">
        <v>373</v>
      </c>
      <c r="E308" s="145" t="s">
        <v>373</v>
      </c>
      <c r="F308" s="145"/>
      <c r="G308" s="145"/>
    </row>
    <row r="309" spans="1:7" ht="30" customHeight="1" thickBot="1">
      <c r="A309" s="154" t="s">
        <v>374</v>
      </c>
      <c r="B309" s="145"/>
      <c r="C309" s="145"/>
      <c r="D309" s="145" t="s">
        <v>375</v>
      </c>
      <c r="E309" s="145" t="s">
        <v>375</v>
      </c>
      <c r="F309" s="145"/>
      <c r="G309" s="145"/>
    </row>
    <row r="310" spans="1:7" ht="30" customHeight="1" thickBot="1">
      <c r="A310" s="154" t="s">
        <v>376</v>
      </c>
      <c r="B310" s="145"/>
      <c r="C310" s="145"/>
      <c r="D310" s="145" t="s">
        <v>377</v>
      </c>
      <c r="E310" s="145" t="s">
        <v>377</v>
      </c>
      <c r="F310" s="145"/>
      <c r="G310" s="145"/>
    </row>
    <row r="311" spans="1:7" ht="30" customHeight="1" thickBot="1">
      <c r="A311" s="154" t="s">
        <v>378</v>
      </c>
      <c r="B311" s="145"/>
      <c r="C311" s="145"/>
      <c r="D311" s="145" t="s">
        <v>379</v>
      </c>
      <c r="E311" s="145" t="s">
        <v>380</v>
      </c>
      <c r="F311" s="145" t="s">
        <v>381</v>
      </c>
      <c r="G311" s="145"/>
    </row>
    <row r="312" spans="1:7" ht="30" customHeight="1" thickBot="1">
      <c r="A312" s="154" t="s">
        <v>382</v>
      </c>
      <c r="B312" s="145"/>
      <c r="C312" s="145"/>
      <c r="D312" s="145" t="s">
        <v>383</v>
      </c>
      <c r="E312" s="145" t="s">
        <v>383</v>
      </c>
      <c r="F312" s="145"/>
      <c r="G312" s="145"/>
    </row>
    <row r="313" spans="1:7" ht="30" customHeight="1" thickBot="1">
      <c r="A313" s="154" t="s">
        <v>384</v>
      </c>
      <c r="B313" s="145"/>
      <c r="C313" s="145"/>
      <c r="D313" s="145" t="s">
        <v>385</v>
      </c>
      <c r="E313" s="145" t="s">
        <v>385</v>
      </c>
      <c r="F313" s="145"/>
      <c r="G313" s="145"/>
    </row>
    <row r="314" spans="1:7" ht="30" customHeight="1" thickBot="1">
      <c r="A314" s="154" t="s">
        <v>386</v>
      </c>
      <c r="B314" s="145"/>
      <c r="C314" s="145"/>
      <c r="D314" s="145" t="s">
        <v>387</v>
      </c>
      <c r="E314" s="145" t="s">
        <v>387</v>
      </c>
      <c r="F314" s="145"/>
      <c r="G314" s="145"/>
    </row>
    <row r="315" spans="1:7" ht="30" customHeight="1" thickBot="1">
      <c r="A315" s="154" t="s">
        <v>388</v>
      </c>
      <c r="B315" s="145"/>
      <c r="C315" s="145"/>
      <c r="D315" s="145" t="s">
        <v>389</v>
      </c>
      <c r="E315" s="145" t="s">
        <v>389</v>
      </c>
      <c r="F315" s="145"/>
      <c r="G315" s="145"/>
    </row>
    <row r="316" spans="1:7" ht="30" customHeight="1" thickBot="1">
      <c r="A316" s="154" t="s">
        <v>390</v>
      </c>
      <c r="B316" s="145"/>
      <c r="C316" s="145"/>
      <c r="D316" s="145" t="s">
        <v>391</v>
      </c>
      <c r="E316" s="145" t="s">
        <v>391</v>
      </c>
      <c r="F316" s="145"/>
      <c r="G316" s="145"/>
    </row>
    <row r="317" spans="1:7" ht="30" customHeight="1" thickBot="1">
      <c r="A317" s="154" t="s">
        <v>392</v>
      </c>
      <c r="B317" s="145"/>
      <c r="C317" s="145"/>
      <c r="D317" s="145" t="s">
        <v>393</v>
      </c>
      <c r="E317" s="145" t="s">
        <v>393</v>
      </c>
      <c r="F317" s="145"/>
      <c r="G317" s="145"/>
    </row>
    <row r="318" spans="1:7" ht="30" customHeight="1" thickBot="1">
      <c r="A318" s="154" t="s">
        <v>394</v>
      </c>
      <c r="B318" s="145"/>
      <c r="C318" s="145"/>
      <c r="D318" s="145" t="s">
        <v>395</v>
      </c>
      <c r="E318" s="145" t="s">
        <v>395</v>
      </c>
      <c r="F318" s="145"/>
      <c r="G318" s="145"/>
    </row>
    <row r="319" spans="1:7" ht="30" customHeight="1" thickBot="1">
      <c r="A319" s="154" t="s">
        <v>396</v>
      </c>
      <c r="B319" s="145"/>
      <c r="C319" s="145"/>
      <c r="D319" s="145" t="s">
        <v>397</v>
      </c>
      <c r="E319" s="145" t="s">
        <v>397</v>
      </c>
      <c r="F319" s="145"/>
      <c r="G319" s="145"/>
    </row>
    <row r="320" spans="1:7" ht="30" customHeight="1" thickBot="1">
      <c r="A320" s="154" t="s">
        <v>398</v>
      </c>
      <c r="B320" s="145"/>
      <c r="C320" s="145"/>
      <c r="D320" s="145" t="s">
        <v>399</v>
      </c>
      <c r="E320" s="145" t="s">
        <v>399</v>
      </c>
      <c r="F320" s="145"/>
      <c r="G320" s="145"/>
    </row>
    <row r="321" spans="1:7" ht="30" customHeight="1" thickBot="1">
      <c r="A321" s="154" t="s">
        <v>400</v>
      </c>
      <c r="B321" s="145"/>
      <c r="C321" s="145"/>
      <c r="D321" s="145" t="s">
        <v>401</v>
      </c>
      <c r="E321" s="145" t="s">
        <v>402</v>
      </c>
      <c r="F321" s="145" t="s">
        <v>403</v>
      </c>
      <c r="G321" s="145"/>
    </row>
    <row r="322" spans="1:7" ht="30" customHeight="1" thickBot="1">
      <c r="A322" s="154" t="s">
        <v>404</v>
      </c>
      <c r="B322" s="145"/>
      <c r="C322" s="145"/>
      <c r="D322" s="145" t="s">
        <v>405</v>
      </c>
      <c r="E322" s="145" t="s">
        <v>405</v>
      </c>
      <c r="F322" s="145"/>
      <c r="G322" s="145"/>
    </row>
    <row r="323" spans="1:7" ht="30" customHeight="1" thickBot="1">
      <c r="A323" s="154" t="s">
        <v>406</v>
      </c>
      <c r="B323" s="145"/>
      <c r="C323" s="145"/>
      <c r="D323" s="145" t="s">
        <v>407</v>
      </c>
      <c r="E323" s="145" t="s">
        <v>407</v>
      </c>
      <c r="F323" s="145"/>
      <c r="G323" s="145"/>
    </row>
    <row r="324" spans="1:7" ht="30" customHeight="1" thickBot="1">
      <c r="A324" s="154" t="s">
        <v>408</v>
      </c>
      <c r="B324" s="145"/>
      <c r="C324" s="145"/>
      <c r="D324" s="145" t="s">
        <v>409</v>
      </c>
      <c r="E324" s="145" t="s">
        <v>410</v>
      </c>
      <c r="F324" s="145" t="s">
        <v>411</v>
      </c>
      <c r="G324" s="145"/>
    </row>
    <row r="325" spans="1:7" ht="30" customHeight="1" thickBot="1">
      <c r="A325" s="154" t="s">
        <v>412</v>
      </c>
      <c r="B325" s="145"/>
      <c r="C325" s="145"/>
      <c r="D325" s="145" t="s">
        <v>413</v>
      </c>
      <c r="E325" s="145" t="s">
        <v>414</v>
      </c>
      <c r="F325" s="145" t="s">
        <v>415</v>
      </c>
      <c r="G325" s="145"/>
    </row>
    <row r="326" spans="1:7" ht="30" customHeight="1" thickBot="1">
      <c r="A326" s="154" t="s">
        <v>416</v>
      </c>
      <c r="B326" s="145"/>
      <c r="C326" s="145"/>
      <c r="D326" s="145" t="s">
        <v>417</v>
      </c>
      <c r="E326" s="145" t="s">
        <v>417</v>
      </c>
      <c r="F326" s="145"/>
      <c r="G326" s="145"/>
    </row>
    <row r="327" spans="1:7" ht="30" customHeight="1" thickBot="1">
      <c r="A327" s="154" t="s">
        <v>418</v>
      </c>
      <c r="B327" s="145"/>
      <c r="C327" s="145"/>
      <c r="D327" s="145" t="s">
        <v>419</v>
      </c>
      <c r="E327" s="145" t="s">
        <v>420</v>
      </c>
      <c r="F327" s="145" t="s">
        <v>421</v>
      </c>
      <c r="G327" s="145"/>
    </row>
    <row r="328" spans="1:7" ht="30" customHeight="1" thickBot="1">
      <c r="A328" s="154" t="s">
        <v>422</v>
      </c>
      <c r="B328" s="145"/>
      <c r="C328" s="145"/>
      <c r="D328" s="145" t="s">
        <v>423</v>
      </c>
      <c r="E328" s="145" t="s">
        <v>423</v>
      </c>
      <c r="F328" s="145"/>
      <c r="G328" s="145"/>
    </row>
    <row r="329" spans="1:7" ht="30" customHeight="1" thickBot="1">
      <c r="A329" s="154" t="s">
        <v>424</v>
      </c>
      <c r="B329" s="145"/>
      <c r="C329" s="145"/>
      <c r="D329" s="145" t="s">
        <v>425</v>
      </c>
      <c r="E329" s="145" t="s">
        <v>425</v>
      </c>
      <c r="F329" s="145"/>
      <c r="G329" s="145"/>
    </row>
    <row r="330" spans="1:7" ht="30" customHeight="1" thickBot="1">
      <c r="A330" s="154" t="s">
        <v>426</v>
      </c>
      <c r="B330" s="145"/>
      <c r="C330" s="145"/>
      <c r="D330" s="145" t="s">
        <v>427</v>
      </c>
      <c r="E330" s="145" t="s">
        <v>427</v>
      </c>
      <c r="F330" s="145"/>
      <c r="G330" s="145"/>
    </row>
    <row r="331" spans="1:7" ht="30" customHeight="1" thickBot="1">
      <c r="A331" s="154" t="s">
        <v>428</v>
      </c>
      <c r="B331" s="145"/>
      <c r="C331" s="145"/>
      <c r="D331" s="145" t="s">
        <v>429</v>
      </c>
      <c r="E331" s="145" t="s">
        <v>430</v>
      </c>
      <c r="F331" s="145" t="s">
        <v>431</v>
      </c>
      <c r="G331" s="145"/>
    </row>
    <row r="332" spans="1:7" ht="30" customHeight="1" thickBot="1">
      <c r="A332" s="154" t="s">
        <v>432</v>
      </c>
      <c r="B332" s="145"/>
      <c r="C332" s="145"/>
      <c r="D332" s="145" t="s">
        <v>433</v>
      </c>
      <c r="E332" s="145" t="s">
        <v>433</v>
      </c>
      <c r="F332" s="145"/>
      <c r="G332" s="145"/>
    </row>
    <row r="333" spans="1:7" ht="30" customHeight="1" thickBot="1">
      <c r="A333" s="154" t="s">
        <v>434</v>
      </c>
      <c r="B333" s="145"/>
      <c r="C333" s="145"/>
      <c r="D333" s="145" t="s">
        <v>435</v>
      </c>
      <c r="E333" s="145" t="s">
        <v>435</v>
      </c>
      <c r="F333" s="145"/>
      <c r="G333" s="145"/>
    </row>
    <row r="334" spans="1:7" ht="30" customHeight="1" thickBot="1">
      <c r="A334" s="154" t="s">
        <v>436</v>
      </c>
      <c r="B334" s="145"/>
      <c r="C334" s="145"/>
      <c r="D334" s="145" t="s">
        <v>437</v>
      </c>
      <c r="E334" s="145" t="s">
        <v>437</v>
      </c>
      <c r="F334" s="145"/>
      <c r="G334" s="145"/>
    </row>
    <row r="335" spans="1:7" ht="30" customHeight="1" thickBot="1">
      <c r="A335" s="154" t="s">
        <v>438</v>
      </c>
      <c r="B335" s="145"/>
      <c r="C335" s="145"/>
      <c r="D335" s="145" t="s">
        <v>439</v>
      </c>
      <c r="E335" s="145" t="s">
        <v>439</v>
      </c>
      <c r="F335" s="145"/>
      <c r="G335" s="145"/>
    </row>
    <row r="336" spans="1:7" ht="30" customHeight="1" thickBot="1">
      <c r="A336" s="154" t="s">
        <v>440</v>
      </c>
      <c r="B336" s="145"/>
      <c r="C336" s="145"/>
      <c r="D336" s="145" t="s">
        <v>441</v>
      </c>
      <c r="E336" s="145" t="s">
        <v>441</v>
      </c>
      <c r="F336" s="145"/>
      <c r="G336" s="145"/>
    </row>
    <row r="337" spans="1:7" ht="30" customHeight="1" thickBot="1">
      <c r="A337" s="154" t="s">
        <v>442</v>
      </c>
      <c r="B337" s="145"/>
      <c r="C337" s="145"/>
      <c r="D337" s="145" t="s">
        <v>443</v>
      </c>
      <c r="E337" s="145" t="s">
        <v>443</v>
      </c>
      <c r="F337" s="145"/>
      <c r="G337" s="145"/>
    </row>
    <row r="338" spans="1:7" ht="30" customHeight="1" thickBot="1">
      <c r="A338" s="154" t="s">
        <v>444</v>
      </c>
      <c r="B338" s="145"/>
      <c r="C338" s="145"/>
      <c r="D338" s="145" t="s">
        <v>445</v>
      </c>
      <c r="E338" s="145" t="s">
        <v>445</v>
      </c>
      <c r="F338" s="145"/>
      <c r="G338" s="145"/>
    </row>
    <row r="339" spans="1:7" ht="30" customHeight="1" thickBot="1">
      <c r="A339" s="154" t="s">
        <v>446</v>
      </c>
      <c r="B339" s="145"/>
      <c r="C339" s="145"/>
      <c r="D339" s="145" t="s">
        <v>447</v>
      </c>
      <c r="E339" s="145" t="s">
        <v>447</v>
      </c>
      <c r="F339" s="145"/>
      <c r="G339" s="145"/>
    </row>
    <row r="340" spans="1:7" ht="30" customHeight="1" thickBot="1">
      <c r="A340" s="154" t="s">
        <v>448</v>
      </c>
      <c r="B340" s="145"/>
      <c r="C340" s="145"/>
      <c r="D340" s="145" t="s">
        <v>449</v>
      </c>
      <c r="E340" s="145" t="s">
        <v>449</v>
      </c>
      <c r="F340" s="145"/>
      <c r="G340" s="145"/>
    </row>
    <row r="341" spans="1:7" ht="30" customHeight="1" thickBot="1">
      <c r="A341" s="154" t="s">
        <v>450</v>
      </c>
      <c r="B341" s="145"/>
      <c r="C341" s="145"/>
      <c r="D341" s="145" t="s">
        <v>451</v>
      </c>
      <c r="E341" s="145" t="s">
        <v>451</v>
      </c>
      <c r="F341" s="145"/>
      <c r="G341" s="145"/>
    </row>
    <row r="342" spans="1:7" ht="30" customHeight="1" thickBot="1">
      <c r="A342" s="154" t="s">
        <v>452</v>
      </c>
      <c r="B342" s="145"/>
      <c r="C342" s="145"/>
      <c r="D342" s="145" t="s">
        <v>453</v>
      </c>
      <c r="E342" s="145" t="s">
        <v>453</v>
      </c>
      <c r="F342" s="145"/>
      <c r="G342" s="145"/>
    </row>
    <row r="343" spans="1:7" ht="30" customHeight="1" thickBot="1">
      <c r="A343" s="154" t="s">
        <v>454</v>
      </c>
      <c r="B343" s="145"/>
      <c r="C343" s="145"/>
      <c r="D343" s="145" t="s">
        <v>455</v>
      </c>
      <c r="E343" s="145" t="s">
        <v>455</v>
      </c>
      <c r="F343" s="145"/>
      <c r="G343" s="145"/>
    </row>
    <row r="344" spans="1:7" ht="30" customHeight="1" thickBot="1">
      <c r="A344" s="154" t="s">
        <v>456</v>
      </c>
      <c r="B344" s="145"/>
      <c r="C344" s="145"/>
      <c r="D344" s="145" t="s">
        <v>457</v>
      </c>
      <c r="E344" s="145" t="s">
        <v>457</v>
      </c>
      <c r="F344" s="145"/>
      <c r="G344" s="145"/>
    </row>
    <row r="345" spans="1:7" ht="30" customHeight="1" thickBot="1">
      <c r="A345" s="154" t="s">
        <v>458</v>
      </c>
      <c r="B345" s="145"/>
      <c r="C345" s="145"/>
      <c r="D345" s="145" t="s">
        <v>459</v>
      </c>
      <c r="E345" s="145" t="s">
        <v>459</v>
      </c>
      <c r="F345" s="145"/>
      <c r="G345" s="145"/>
    </row>
    <row r="346" spans="1:7" ht="30" customHeight="1" thickBot="1">
      <c r="A346" s="154" t="s">
        <v>460</v>
      </c>
      <c r="B346" s="145"/>
      <c r="C346" s="145"/>
      <c r="D346" s="145" t="s">
        <v>461</v>
      </c>
      <c r="E346" s="145" t="s">
        <v>461</v>
      </c>
      <c r="F346" s="145"/>
      <c r="G346" s="145"/>
    </row>
    <row r="347" spans="1:7" ht="30" customHeight="1" thickBot="1">
      <c r="A347" s="154" t="s">
        <v>462</v>
      </c>
      <c r="B347" s="145"/>
      <c r="C347" s="145"/>
      <c r="D347" s="145" t="s">
        <v>463</v>
      </c>
      <c r="E347" s="145" t="s">
        <v>463</v>
      </c>
      <c r="F347" s="145"/>
      <c r="G347" s="145"/>
    </row>
    <row r="348" spans="1:7" ht="30" customHeight="1" thickBot="1">
      <c r="A348" s="154" t="s">
        <v>464</v>
      </c>
      <c r="B348" s="145"/>
      <c r="C348" s="145"/>
      <c r="D348" s="145" t="s">
        <v>465</v>
      </c>
      <c r="E348" s="145" t="s">
        <v>465</v>
      </c>
      <c r="F348" s="145"/>
      <c r="G348" s="145"/>
    </row>
    <row r="349" spans="1:7" ht="30" customHeight="1" thickBot="1">
      <c r="A349" s="154" t="s">
        <v>466</v>
      </c>
      <c r="B349" s="145"/>
      <c r="C349" s="145"/>
      <c r="D349" s="145" t="s">
        <v>467</v>
      </c>
      <c r="E349" s="145" t="s">
        <v>467</v>
      </c>
      <c r="F349" s="145"/>
      <c r="G349" s="145"/>
    </row>
    <row r="350" spans="1:7" ht="30" customHeight="1" thickBot="1">
      <c r="A350" s="154" t="s">
        <v>468</v>
      </c>
      <c r="B350" s="145"/>
      <c r="C350" s="145"/>
      <c r="D350" s="145" t="s">
        <v>469</v>
      </c>
      <c r="E350" s="145" t="s">
        <v>469</v>
      </c>
      <c r="F350" s="145"/>
      <c r="G350" s="145"/>
    </row>
    <row r="351" spans="1:7" ht="30" customHeight="1" thickBot="1">
      <c r="A351" s="154" t="s">
        <v>470</v>
      </c>
      <c r="B351" s="145"/>
      <c r="C351" s="145"/>
      <c r="D351" s="145" t="s">
        <v>471</v>
      </c>
      <c r="E351" s="145" t="s">
        <v>471</v>
      </c>
      <c r="F351" s="145"/>
      <c r="G351" s="145"/>
    </row>
    <row r="352" spans="1:7" ht="30" customHeight="1" thickBot="1">
      <c r="A352" s="154" t="s">
        <v>472</v>
      </c>
      <c r="B352" s="145"/>
      <c r="C352" s="145"/>
      <c r="D352" s="145" t="s">
        <v>473</v>
      </c>
      <c r="E352" s="145" t="s">
        <v>474</v>
      </c>
      <c r="F352" s="145" t="s">
        <v>475</v>
      </c>
      <c r="G352" s="145"/>
    </row>
    <row r="353" spans="1:7" ht="30" customHeight="1" thickBot="1">
      <c r="A353" s="154" t="s">
        <v>281</v>
      </c>
      <c r="B353" s="145"/>
      <c r="C353" s="145"/>
      <c r="D353" s="145" t="s">
        <v>476</v>
      </c>
      <c r="E353" s="145" t="s">
        <v>476</v>
      </c>
      <c r="F353" s="145"/>
      <c r="G353" s="145"/>
    </row>
    <row r="354" spans="1:7" ht="30" customHeight="1" thickBot="1">
      <c r="A354" s="154" t="s">
        <v>477</v>
      </c>
      <c r="B354" s="145"/>
      <c r="C354" s="145"/>
      <c r="D354" s="145" t="s">
        <v>478</v>
      </c>
      <c r="E354" s="145" t="s">
        <v>478</v>
      </c>
      <c r="F354" s="145"/>
      <c r="G354" s="145"/>
    </row>
    <row r="355" spans="1:7" ht="30" customHeight="1" thickBot="1">
      <c r="A355" s="142" t="s">
        <v>122</v>
      </c>
      <c r="B355" s="146"/>
      <c r="C355" s="146"/>
      <c r="D355" s="146" t="s">
        <v>213</v>
      </c>
      <c r="E355" s="146" t="s">
        <v>214</v>
      </c>
      <c r="F355" s="146" t="s">
        <v>215</v>
      </c>
      <c r="G355" s="146"/>
    </row>
    <row r="356" spans="1:7" ht="30" customHeight="1">
      <c r="A356" s="155"/>
      <c r="B356" s="155"/>
      <c r="C356" s="155"/>
      <c r="D356" s="155"/>
      <c r="E356" s="155"/>
      <c r="F356" s="155"/>
      <c r="G356" s="155"/>
    </row>
    <row r="357" spans="1:7" ht="30" customHeight="1">
      <c r="A357" s="155"/>
      <c r="B357" s="155"/>
      <c r="C357" s="155"/>
      <c r="D357" s="155"/>
      <c r="E357" s="155"/>
      <c r="F357" s="155"/>
      <c r="G357" s="155"/>
    </row>
    <row r="358" spans="1:7" ht="30" customHeight="1">
      <c r="A358" s="156" t="s">
        <v>186</v>
      </c>
      <c r="B358"/>
      <c r="C358"/>
      <c r="D358"/>
      <c r="E358"/>
      <c r="F358"/>
      <c r="G358"/>
    </row>
    <row r="359" spans="1:7" ht="30" customHeight="1">
      <c r="A359" s="385" t="s">
        <v>479</v>
      </c>
      <c r="B359" s="385"/>
      <c r="C359" s="385"/>
      <c r="D359" s="385"/>
      <c r="E359" s="385"/>
      <c r="F359" s="385"/>
      <c r="G359" s="385"/>
    </row>
    <row r="360" spans="1:7" ht="30" customHeight="1">
      <c r="A360"/>
      <c r="B360"/>
      <c r="C360"/>
      <c r="D360"/>
      <c r="E360"/>
      <c r="F360"/>
      <c r="G360"/>
    </row>
    <row r="361" spans="1:7" ht="30" customHeight="1">
      <c r="A361" s="141" t="s">
        <v>188</v>
      </c>
      <c r="B361" s="141" t="s">
        <v>189</v>
      </c>
      <c r="C361"/>
      <c r="D361"/>
      <c r="E361"/>
      <c r="F361"/>
      <c r="G361"/>
    </row>
    <row r="362" spans="1:7" ht="30" customHeight="1" thickBot="1">
      <c r="A362"/>
      <c r="B362"/>
      <c r="C362"/>
      <c r="D362"/>
      <c r="E362"/>
      <c r="F362"/>
      <c r="G362"/>
    </row>
    <row r="363" spans="1:7" ht="30" customHeight="1" thickBot="1">
      <c r="A363" s="157" t="s">
        <v>651</v>
      </c>
      <c r="B363" s="383" t="s">
        <v>191</v>
      </c>
      <c r="C363" s="383"/>
      <c r="D363" s="383" t="s">
        <v>192</v>
      </c>
      <c r="E363" s="383"/>
      <c r="F363" s="383" t="s">
        <v>193</v>
      </c>
      <c r="G363" s="383"/>
    </row>
    <row r="364" spans="1:7" ht="30" customHeight="1" thickBot="1">
      <c r="A364" s="157" t="s">
        <v>217</v>
      </c>
      <c r="B364" s="383" t="s">
        <v>652</v>
      </c>
      <c r="C364" s="383" t="s">
        <v>653</v>
      </c>
      <c r="D364" s="383" t="s">
        <v>652</v>
      </c>
      <c r="E364" s="383" t="s">
        <v>653</v>
      </c>
      <c r="F364" s="383" t="s">
        <v>652</v>
      </c>
      <c r="G364" s="383" t="s">
        <v>653</v>
      </c>
    </row>
    <row r="365" spans="1:7" ht="30" customHeight="1" thickBot="1">
      <c r="A365" s="157" t="s">
        <v>654</v>
      </c>
      <c r="B365" s="383"/>
      <c r="C365" s="383"/>
      <c r="D365" s="383"/>
      <c r="E365" s="383"/>
      <c r="F365" s="383"/>
      <c r="G365" s="383"/>
    </row>
    <row r="366" spans="1:7" ht="30" customHeight="1" thickBot="1">
      <c r="A366" s="157" t="s">
        <v>655</v>
      </c>
      <c r="B366" s="383"/>
      <c r="C366" s="383"/>
      <c r="D366" s="383"/>
      <c r="E366" s="383"/>
      <c r="F366" s="383"/>
      <c r="G366" s="383"/>
    </row>
    <row r="367" spans="1:7" ht="30" customHeight="1" thickBot="1">
      <c r="A367" s="158">
        <v>1274</v>
      </c>
      <c r="B367" s="159" t="s">
        <v>656</v>
      </c>
      <c r="C367" s="159"/>
      <c r="D367" s="159" t="s">
        <v>657</v>
      </c>
      <c r="E367" s="159" t="s">
        <v>658</v>
      </c>
      <c r="F367" s="159" t="s">
        <v>659</v>
      </c>
      <c r="G367" s="159"/>
    </row>
    <row r="368" spans="1:7" ht="30" customHeight="1" thickBot="1">
      <c r="A368" s="160" t="s">
        <v>220</v>
      </c>
      <c r="B368" s="161" t="s">
        <v>656</v>
      </c>
      <c r="C368" s="161"/>
      <c r="D368" s="161" t="s">
        <v>657</v>
      </c>
      <c r="E368" s="161" t="s">
        <v>658</v>
      </c>
      <c r="F368" s="161" t="s">
        <v>659</v>
      </c>
      <c r="G368" s="161"/>
    </row>
    <row r="369" spans="1:7" ht="30" customHeight="1" thickBot="1">
      <c r="A369" s="162" t="s">
        <v>660</v>
      </c>
      <c r="B369" s="163" t="s">
        <v>661</v>
      </c>
      <c r="C369" s="163"/>
      <c r="D369" s="163" t="s">
        <v>662</v>
      </c>
      <c r="E369" s="163" t="s">
        <v>663</v>
      </c>
      <c r="F369" s="163" t="s">
        <v>664</v>
      </c>
      <c r="G369" s="163"/>
    </row>
    <row r="370" spans="1:7" ht="30" customHeight="1" thickBot="1">
      <c r="A370" s="164" t="s">
        <v>308</v>
      </c>
      <c r="B370" s="165"/>
      <c r="C370" s="165"/>
      <c r="D370" s="165" t="s">
        <v>665</v>
      </c>
      <c r="E370" s="165"/>
      <c r="F370" s="165" t="s">
        <v>665</v>
      </c>
      <c r="G370" s="165"/>
    </row>
    <row r="371" spans="1:7" ht="30" customHeight="1" thickBot="1">
      <c r="A371" s="164" t="s">
        <v>480</v>
      </c>
      <c r="B371" s="165" t="s">
        <v>666</v>
      </c>
      <c r="C371" s="165"/>
      <c r="D371" s="165" t="s">
        <v>667</v>
      </c>
      <c r="E371" s="165" t="s">
        <v>668</v>
      </c>
      <c r="F371" s="165"/>
      <c r="G371" s="165"/>
    </row>
    <row r="372" spans="1:7" ht="30" customHeight="1" thickBot="1">
      <c r="A372" s="164" t="s">
        <v>481</v>
      </c>
      <c r="B372" s="165" t="s">
        <v>669</v>
      </c>
      <c r="C372" s="165"/>
      <c r="D372" s="165" t="s">
        <v>670</v>
      </c>
      <c r="E372" s="165" t="s">
        <v>671</v>
      </c>
      <c r="F372" s="165"/>
      <c r="G372" s="165"/>
    </row>
    <row r="373" spans="1:7" ht="30" customHeight="1" thickBot="1">
      <c r="A373" s="164" t="s">
        <v>482</v>
      </c>
      <c r="B373" s="165" t="s">
        <v>672</v>
      </c>
      <c r="C373" s="165"/>
      <c r="D373" s="165" t="s">
        <v>673</v>
      </c>
      <c r="E373" s="165" t="s">
        <v>674</v>
      </c>
      <c r="F373" s="165" t="s">
        <v>675</v>
      </c>
      <c r="G373" s="165"/>
    </row>
    <row r="374" spans="1:7" ht="30" customHeight="1" thickBot="1">
      <c r="A374" s="164" t="s">
        <v>483</v>
      </c>
      <c r="B374" s="165" t="s">
        <v>676</v>
      </c>
      <c r="C374" s="165"/>
      <c r="D374" s="165" t="s">
        <v>677</v>
      </c>
      <c r="E374" s="165" t="s">
        <v>678</v>
      </c>
      <c r="F374" s="165" t="s">
        <v>679</v>
      </c>
      <c r="G374" s="165"/>
    </row>
    <row r="375" spans="1:7" ht="30" customHeight="1" thickBot="1">
      <c r="A375" s="164" t="s">
        <v>484</v>
      </c>
      <c r="B375" s="165" t="s">
        <v>680</v>
      </c>
      <c r="C375" s="165"/>
      <c r="D375" s="166" t="s">
        <v>681</v>
      </c>
      <c r="E375" s="165"/>
      <c r="F375" s="165"/>
      <c r="G375" s="165"/>
    </row>
    <row r="376" spans="1:7" ht="30" customHeight="1" thickBot="1">
      <c r="A376" s="164" t="s">
        <v>295</v>
      </c>
      <c r="B376" s="165" t="s">
        <v>682</v>
      </c>
      <c r="C376" s="165"/>
      <c r="D376" s="165" t="s">
        <v>683</v>
      </c>
      <c r="E376" s="165" t="s">
        <v>684</v>
      </c>
      <c r="F376" s="165"/>
      <c r="G376" s="165"/>
    </row>
    <row r="377" spans="1:7" ht="30" customHeight="1" thickBot="1">
      <c r="A377" s="164" t="s">
        <v>485</v>
      </c>
      <c r="B377" s="165" t="s">
        <v>685</v>
      </c>
      <c r="C377" s="165"/>
      <c r="D377" s="165" t="s">
        <v>686</v>
      </c>
      <c r="E377" s="165" t="s">
        <v>687</v>
      </c>
      <c r="F377" s="165"/>
      <c r="G377" s="165"/>
    </row>
    <row r="378" spans="1:7" ht="30" customHeight="1" thickBot="1">
      <c r="A378" s="164" t="s">
        <v>486</v>
      </c>
      <c r="B378" s="165" t="s">
        <v>688</v>
      </c>
      <c r="C378" s="165"/>
      <c r="D378" s="166" t="s">
        <v>689</v>
      </c>
      <c r="E378" s="165" t="s">
        <v>690</v>
      </c>
      <c r="F378" s="165"/>
      <c r="G378" s="165"/>
    </row>
    <row r="379" spans="1:7" ht="30" customHeight="1" thickBot="1">
      <c r="A379" s="164" t="s">
        <v>487</v>
      </c>
      <c r="B379" s="165" t="s">
        <v>691</v>
      </c>
      <c r="C379" s="165"/>
      <c r="D379" s="165" t="s">
        <v>692</v>
      </c>
      <c r="E379" s="165" t="s">
        <v>693</v>
      </c>
      <c r="F379" s="165" t="s">
        <v>694</v>
      </c>
      <c r="G379" s="165"/>
    </row>
    <row r="380" spans="1:7" ht="30" customHeight="1" thickBot="1">
      <c r="A380" s="164" t="s">
        <v>488</v>
      </c>
      <c r="B380" s="165" t="s">
        <v>695</v>
      </c>
      <c r="C380" s="165"/>
      <c r="D380" s="165" t="s">
        <v>696</v>
      </c>
      <c r="E380" s="165" t="s">
        <v>696</v>
      </c>
      <c r="F380" s="165" t="s">
        <v>695</v>
      </c>
      <c r="G380" s="165"/>
    </row>
    <row r="381" spans="1:7" ht="30" customHeight="1" thickBot="1">
      <c r="A381" s="164" t="s">
        <v>489</v>
      </c>
      <c r="B381" s="165" t="s">
        <v>697</v>
      </c>
      <c r="C381" s="165"/>
      <c r="D381" s="165" t="s">
        <v>698</v>
      </c>
      <c r="E381" s="165" t="s">
        <v>699</v>
      </c>
      <c r="F381" s="165" t="s">
        <v>700</v>
      </c>
      <c r="G381" s="165"/>
    </row>
    <row r="382" spans="1:7" ht="30" customHeight="1" thickBot="1">
      <c r="A382" s="164" t="s">
        <v>490</v>
      </c>
      <c r="B382" s="165" t="s">
        <v>701</v>
      </c>
      <c r="C382" s="165"/>
      <c r="D382" s="165" t="s">
        <v>702</v>
      </c>
      <c r="E382" s="165" t="s">
        <v>703</v>
      </c>
      <c r="F382" s="165" t="s">
        <v>704</v>
      </c>
      <c r="G382" s="165"/>
    </row>
    <row r="383" spans="1:7" ht="30" customHeight="1" thickBot="1">
      <c r="A383" s="164" t="s">
        <v>328</v>
      </c>
      <c r="B383" s="165" t="s">
        <v>705</v>
      </c>
      <c r="C383" s="165"/>
      <c r="D383" s="165" t="s">
        <v>706</v>
      </c>
      <c r="E383" s="165" t="s">
        <v>707</v>
      </c>
      <c r="F383" s="165" t="s">
        <v>708</v>
      </c>
      <c r="G383" s="165"/>
    </row>
    <row r="384" spans="1:7" ht="30" customHeight="1" thickBot="1">
      <c r="A384" s="164" t="s">
        <v>491</v>
      </c>
      <c r="B384" s="165" t="s">
        <v>709</v>
      </c>
      <c r="C384" s="165"/>
      <c r="D384" s="165" t="s">
        <v>710</v>
      </c>
      <c r="E384" s="165" t="s">
        <v>711</v>
      </c>
      <c r="F384" s="165"/>
      <c r="G384" s="165"/>
    </row>
    <row r="385" spans="1:7" ht="30" customHeight="1" thickBot="1">
      <c r="A385" s="164" t="s">
        <v>492</v>
      </c>
      <c r="B385" s="165"/>
      <c r="C385" s="165"/>
      <c r="D385" s="165" t="s">
        <v>712</v>
      </c>
      <c r="E385" s="165"/>
      <c r="F385" s="165" t="s">
        <v>712</v>
      </c>
      <c r="G385" s="165"/>
    </row>
    <row r="386" spans="1:7" ht="30" customHeight="1" thickBot="1">
      <c r="A386" s="164" t="s">
        <v>493</v>
      </c>
      <c r="B386" s="165"/>
      <c r="C386" s="165"/>
      <c r="D386" s="165" t="s">
        <v>713</v>
      </c>
      <c r="E386" s="165"/>
      <c r="F386" s="165" t="s">
        <v>713</v>
      </c>
      <c r="G386" s="165"/>
    </row>
    <row r="387" spans="1:7" ht="30" customHeight="1" thickBot="1">
      <c r="A387" s="164" t="s">
        <v>346</v>
      </c>
      <c r="B387" s="165" t="s">
        <v>714</v>
      </c>
      <c r="C387" s="165"/>
      <c r="D387" s="165" t="s">
        <v>715</v>
      </c>
      <c r="E387" s="165" t="s">
        <v>716</v>
      </c>
      <c r="F387" s="165"/>
      <c r="G387" s="165"/>
    </row>
    <row r="388" spans="1:7" ht="30" customHeight="1" thickBot="1">
      <c r="A388" s="164" t="s">
        <v>352</v>
      </c>
      <c r="B388" s="165"/>
      <c r="C388" s="165"/>
      <c r="D388" s="165" t="s">
        <v>717</v>
      </c>
      <c r="E388" s="165"/>
      <c r="F388" s="165" t="s">
        <v>717</v>
      </c>
      <c r="G388" s="165"/>
    </row>
    <row r="389" spans="1:7" ht="30" customHeight="1" thickBot="1">
      <c r="A389" s="164" t="s">
        <v>494</v>
      </c>
      <c r="B389" s="165"/>
      <c r="C389" s="165"/>
      <c r="D389" s="165" t="s">
        <v>718</v>
      </c>
      <c r="E389" s="165" t="s">
        <v>719</v>
      </c>
      <c r="F389" s="165" t="s">
        <v>720</v>
      </c>
      <c r="G389" s="165"/>
    </row>
    <row r="390" spans="1:7" ht="30" customHeight="1" thickBot="1">
      <c r="A390" s="164" t="s">
        <v>495</v>
      </c>
      <c r="B390" s="165"/>
      <c r="C390" s="165"/>
      <c r="D390" s="165" t="s">
        <v>721</v>
      </c>
      <c r="E390" s="165" t="s">
        <v>721</v>
      </c>
      <c r="F390" s="165"/>
      <c r="G390" s="165"/>
    </row>
    <row r="391" spans="1:7" ht="30" customHeight="1" thickBot="1">
      <c r="A391" s="164" t="s">
        <v>360</v>
      </c>
      <c r="B391" s="165"/>
      <c r="C391" s="165"/>
      <c r="D391" s="165" t="s">
        <v>722</v>
      </c>
      <c r="E391" s="165"/>
      <c r="F391" s="165" t="s">
        <v>722</v>
      </c>
      <c r="G391" s="165"/>
    </row>
    <row r="392" spans="1:7" ht="30" customHeight="1" thickBot="1">
      <c r="A392" s="164" t="s">
        <v>394</v>
      </c>
      <c r="B392" s="165"/>
      <c r="C392" s="165"/>
      <c r="D392" s="165" t="s">
        <v>723</v>
      </c>
      <c r="E392" s="165" t="s">
        <v>723</v>
      </c>
      <c r="F392" s="165"/>
      <c r="G392" s="165"/>
    </row>
    <row r="393" spans="1:7" ht="30" customHeight="1" thickBot="1">
      <c r="A393" s="164" t="s">
        <v>408</v>
      </c>
      <c r="B393" s="165"/>
      <c r="C393" s="165"/>
      <c r="D393" s="165" t="s">
        <v>724</v>
      </c>
      <c r="E393" s="165" t="s">
        <v>725</v>
      </c>
      <c r="F393" s="165" t="s">
        <v>726</v>
      </c>
      <c r="G393" s="165"/>
    </row>
    <row r="394" spans="1:7" ht="30" customHeight="1" thickBot="1">
      <c r="A394" s="164" t="s">
        <v>496</v>
      </c>
      <c r="B394" s="165"/>
      <c r="C394" s="165"/>
      <c r="D394" s="165" t="s">
        <v>727</v>
      </c>
      <c r="E394" s="165" t="s">
        <v>727</v>
      </c>
      <c r="F394" s="165"/>
      <c r="G394" s="165"/>
    </row>
    <row r="395" spans="1:7" ht="30" customHeight="1" thickBot="1">
      <c r="A395" s="164" t="s">
        <v>497</v>
      </c>
      <c r="B395" s="165"/>
      <c r="C395" s="165"/>
      <c r="D395" s="165" t="s">
        <v>728</v>
      </c>
      <c r="E395" s="165" t="s">
        <v>728</v>
      </c>
      <c r="F395" s="165"/>
      <c r="G395" s="165"/>
    </row>
    <row r="396" spans="1:7" ht="30" customHeight="1" thickBot="1">
      <c r="A396" s="164" t="s">
        <v>428</v>
      </c>
      <c r="B396" s="165"/>
      <c r="C396" s="165"/>
      <c r="D396" s="165" t="s">
        <v>729</v>
      </c>
      <c r="E396" s="165"/>
      <c r="F396" s="165" t="s">
        <v>729</v>
      </c>
      <c r="G396" s="165"/>
    </row>
    <row r="397" spans="1:7" ht="30" customHeight="1" thickBot="1">
      <c r="A397" s="164" t="s">
        <v>472</v>
      </c>
      <c r="B397" s="165"/>
      <c r="C397" s="165"/>
      <c r="D397" s="165" t="s">
        <v>730</v>
      </c>
      <c r="E397" s="165"/>
      <c r="F397" s="165" t="s">
        <v>730</v>
      </c>
      <c r="G397" s="165"/>
    </row>
    <row r="398" spans="1:7" ht="30" customHeight="1" thickBot="1">
      <c r="A398" s="164" t="s">
        <v>498</v>
      </c>
      <c r="B398" s="165"/>
      <c r="C398" s="165"/>
      <c r="D398" s="165" t="s">
        <v>731</v>
      </c>
      <c r="E398" s="165"/>
      <c r="F398" s="165" t="s">
        <v>731</v>
      </c>
      <c r="G398" s="165"/>
    </row>
    <row r="399" spans="1:7" ht="30" customHeight="1" thickBot="1">
      <c r="A399" s="157" t="s">
        <v>732</v>
      </c>
      <c r="B399" s="167" t="s">
        <v>656</v>
      </c>
      <c r="C399" s="167"/>
      <c r="D399" s="167" t="s">
        <v>657</v>
      </c>
      <c r="E399" s="167" t="s">
        <v>658</v>
      </c>
      <c r="F399" s="167" t="s">
        <v>659</v>
      </c>
      <c r="G399" s="167"/>
    </row>
    <row r="400" spans="1:7" ht="30" customHeight="1">
      <c r="A400" s="155"/>
      <c r="B400" s="155"/>
      <c r="C400" s="155"/>
      <c r="D400" s="155"/>
      <c r="E400" s="155"/>
      <c r="F400" s="155"/>
      <c r="G400" s="155"/>
    </row>
    <row r="401" spans="1:7" ht="30" customHeight="1">
      <c r="A401" s="155"/>
      <c r="B401" s="155"/>
      <c r="C401" s="155"/>
      <c r="D401" s="155"/>
      <c r="E401" s="155"/>
      <c r="F401" s="155"/>
      <c r="G401" s="155"/>
    </row>
    <row r="402" spans="1:7" ht="30" customHeight="1">
      <c r="A402" s="155"/>
      <c r="B402" s="155"/>
      <c r="C402" s="155"/>
      <c r="D402" s="155"/>
      <c r="E402" s="155"/>
      <c r="F402" s="155"/>
      <c r="G402" s="155"/>
    </row>
    <row r="403" spans="1:7" ht="30" customHeight="1">
      <c r="A403" s="155"/>
      <c r="B403" s="155"/>
      <c r="C403" s="155"/>
      <c r="D403" s="155"/>
      <c r="E403" s="155"/>
      <c r="F403" s="155"/>
      <c r="G403" s="155"/>
    </row>
    <row r="404" spans="1:7" ht="30" customHeight="1">
      <c r="A404" s="155"/>
      <c r="B404" s="155"/>
      <c r="C404" s="155"/>
      <c r="D404" s="155"/>
      <c r="E404" s="155"/>
      <c r="F404" s="155"/>
      <c r="G404" s="155"/>
    </row>
    <row r="405" spans="1:7" ht="30" customHeight="1">
      <c r="A405" s="155"/>
      <c r="B405" s="155"/>
      <c r="C405" s="155"/>
      <c r="D405" s="155"/>
      <c r="E405" s="155"/>
      <c r="F405" s="155"/>
      <c r="G405" s="155"/>
    </row>
  </sheetData>
  <mergeCells count="106">
    <mergeCell ref="A1:G1"/>
    <mergeCell ref="A2:G2"/>
    <mergeCell ref="A6:A7"/>
    <mergeCell ref="B6:C6"/>
    <mergeCell ref="D6:E6"/>
    <mergeCell ref="F6:G6"/>
    <mergeCell ref="A115:G115"/>
    <mergeCell ref="B119:C119"/>
    <mergeCell ref="D119:E119"/>
    <mergeCell ref="F119:G119"/>
    <mergeCell ref="B120:B122"/>
    <mergeCell ref="C120:C122"/>
    <mergeCell ref="D120:D122"/>
    <mergeCell ref="E120:E122"/>
    <mergeCell ref="F120:F122"/>
    <mergeCell ref="G120:G122"/>
    <mergeCell ref="A133:G133"/>
    <mergeCell ref="B137:C137"/>
    <mergeCell ref="D137:E137"/>
    <mergeCell ref="F137:G137"/>
    <mergeCell ref="B138:B140"/>
    <mergeCell ref="C138:C140"/>
    <mergeCell ref="D138:D140"/>
    <mergeCell ref="E138:E140"/>
    <mergeCell ref="F138:F140"/>
    <mergeCell ref="G138:G140"/>
    <mergeCell ref="A151:G151"/>
    <mergeCell ref="B155:C155"/>
    <mergeCell ref="D155:E155"/>
    <mergeCell ref="F155:G155"/>
    <mergeCell ref="B156:B158"/>
    <mergeCell ref="C156:C158"/>
    <mergeCell ref="D156:D158"/>
    <mergeCell ref="E156:E158"/>
    <mergeCell ref="F156:F158"/>
    <mergeCell ref="G156:G158"/>
    <mergeCell ref="A168:G168"/>
    <mergeCell ref="B172:C172"/>
    <mergeCell ref="D172:E172"/>
    <mergeCell ref="F172:G172"/>
    <mergeCell ref="B173:B175"/>
    <mergeCell ref="C173:C175"/>
    <mergeCell ref="D173:D175"/>
    <mergeCell ref="E173:E175"/>
    <mergeCell ref="F173:F175"/>
    <mergeCell ref="G173:G175"/>
    <mergeCell ref="A188:G188"/>
    <mergeCell ref="B192:C192"/>
    <mergeCell ref="D192:E192"/>
    <mergeCell ref="F192:G192"/>
    <mergeCell ref="B193:B195"/>
    <mergeCell ref="C193:C195"/>
    <mergeCell ref="D193:D195"/>
    <mergeCell ref="E193:E195"/>
    <mergeCell ref="F193:F195"/>
    <mergeCell ref="G193:G195"/>
    <mergeCell ref="A211:G211"/>
    <mergeCell ref="B215:C215"/>
    <mergeCell ref="D215:E215"/>
    <mergeCell ref="F215:G215"/>
    <mergeCell ref="B216:B217"/>
    <mergeCell ref="C216:C217"/>
    <mergeCell ref="D216:D217"/>
    <mergeCell ref="E216:E217"/>
    <mergeCell ref="F216:F217"/>
    <mergeCell ref="G216:G217"/>
    <mergeCell ref="A226:G226"/>
    <mergeCell ref="B230:C230"/>
    <mergeCell ref="D230:E230"/>
    <mergeCell ref="F230:G230"/>
    <mergeCell ref="B231:B233"/>
    <mergeCell ref="C231:C233"/>
    <mergeCell ref="D231:D233"/>
    <mergeCell ref="E231:E233"/>
    <mergeCell ref="F231:F233"/>
    <mergeCell ref="G231:G233"/>
    <mergeCell ref="A250:G250"/>
    <mergeCell ref="B254:C254"/>
    <mergeCell ref="D254:E254"/>
    <mergeCell ref="F254:G254"/>
    <mergeCell ref="B255:B257"/>
    <mergeCell ref="C255:C257"/>
    <mergeCell ref="D255:D257"/>
    <mergeCell ref="E255:E257"/>
    <mergeCell ref="F255:F257"/>
    <mergeCell ref="G255:G257"/>
    <mergeCell ref="A267:G267"/>
    <mergeCell ref="B271:C271"/>
    <mergeCell ref="D271:E271"/>
    <mergeCell ref="F271:G271"/>
    <mergeCell ref="B364:B366"/>
    <mergeCell ref="C364:C366"/>
    <mergeCell ref="D364:D366"/>
    <mergeCell ref="E364:E366"/>
    <mergeCell ref="F364:F366"/>
    <mergeCell ref="G364:G366"/>
    <mergeCell ref="B272:B274"/>
    <mergeCell ref="C272:C274"/>
    <mergeCell ref="D272:D274"/>
    <mergeCell ref="E272:E274"/>
    <mergeCell ref="F272:F274"/>
    <mergeCell ref="G272:G274"/>
    <mergeCell ref="A359:G359"/>
    <mergeCell ref="B363:C363"/>
    <mergeCell ref="D363:E363"/>
    <mergeCell ref="F363:G36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Отчет о фин.полож. </vt:lpstr>
      <vt:lpstr>Отчет о совокуп.доходе </vt:lpstr>
      <vt:lpstr>опиу</vt:lpstr>
      <vt:lpstr>Отчет ДДС </vt:lpstr>
      <vt:lpstr>Отчет об измен.в кап. </vt:lpstr>
      <vt:lpstr>ПЗ</vt:lpstr>
      <vt:lpstr>Лист1</vt:lpstr>
      <vt:lpstr>5710</vt:lpstr>
      <vt:lpstr>осв</vt:lpstr>
      <vt:lpstr>'Отчет о совокуп.доходе '!_Hlk87975267</vt:lpstr>
      <vt:lpstr>'Отчет о фин.полож.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FinQ</dc:creator>
  <cp:lastModifiedBy>Ляззат Каймолдаева</cp:lastModifiedBy>
  <cp:lastPrinted>2023-11-14T05:04:56Z</cp:lastPrinted>
  <dcterms:created xsi:type="dcterms:W3CDTF">2015-06-05T18:19:00Z</dcterms:created>
  <dcterms:modified xsi:type="dcterms:W3CDTF">2023-11-21T05:23:35Z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93C84356996A445094249BEC0BD92426</vt:lpwstr>
  </property>
  <property fmtid="{D5CDD505-2E9C-101B-9397-08002B2CF9AE}" pid="3" name="KSOProductBuildVer">
    <vt:lpwstr>1049-12.2.0.13266</vt:lpwstr>
  </property>
</Properties>
</file>