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FinQ\Downloads\"/>
    </mc:Choice>
  </mc:AlternateContent>
  <xr:revisionPtr revIDLastSave="0" documentId="13_ncr:1_{98130924-4368-4C06-B0FE-748310533EC0}" xr6:coauthVersionLast="47" xr6:coauthVersionMax="47" xr10:uidLastSave="{00000000-0000-0000-0000-000000000000}"/>
  <bookViews>
    <workbookView xWindow="-108" yWindow="-108" windowWidth="23256" windowHeight="12576" firstSheet="1" activeTab="3" xr2:uid="{00000000-000D-0000-FFFF-FFFF00000000}"/>
  </bookViews>
  <sheets>
    <sheet name="Отчет о совокуп.доходе 1кв. 23г" sheetId="1" r:id="rId1"/>
    <sheet name="Отчет о фин.полож. 1кв.23г" sheetId="2" r:id="rId2"/>
    <sheet name="Отчет ДДС 1кв.23г" sheetId="3" r:id="rId3"/>
    <sheet name="Отчет об измен.в кап. 1кв.23г" sheetId="4" r:id="rId4"/>
  </sheets>
  <definedNames>
    <definedName name="_Hlk87975267" localSheetId="0">'Отчет о совокуп.доходе 1кв. 23г'!$A$14</definedName>
    <definedName name="_Hlk87976989" localSheetId="0">'Отчет о совокуп.доходе 1кв. 23г'!#REF!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1" l="1"/>
  <c r="C5" i="3" l="1"/>
  <c r="C13" i="3"/>
  <c r="C29" i="3" s="1"/>
  <c r="C26" i="3"/>
  <c r="C32" i="3"/>
  <c r="C33" i="3"/>
  <c r="C18" i="3"/>
  <c r="B9" i="3"/>
  <c r="B26" i="3"/>
  <c r="B32" i="3"/>
  <c r="B13" i="3" l="1"/>
  <c r="B29" i="3" s="1"/>
  <c r="D8" i="1"/>
  <c r="D7" i="4" l="1"/>
  <c r="C7" i="4"/>
  <c r="D30" i="2"/>
  <c r="D14" i="2"/>
  <c r="C14" i="2"/>
  <c r="C34" i="2"/>
  <c r="C33" i="2"/>
  <c r="C28" i="2"/>
  <c r="C32" i="2"/>
  <c r="C27" i="2"/>
  <c r="C30" i="2" s="1"/>
  <c r="C8" i="2"/>
  <c r="C10" i="2"/>
  <c r="C13" i="2"/>
  <c r="C11" i="2"/>
  <c r="C18" i="2"/>
  <c r="C20" i="2" s="1"/>
  <c r="D39" i="2" l="1"/>
  <c r="D35" i="2"/>
  <c r="D20" i="2"/>
  <c r="D21" i="2"/>
  <c r="D40" i="2" l="1"/>
  <c r="C10" i="1" l="1"/>
  <c r="C8" i="1" l="1"/>
  <c r="C12" i="1" l="1"/>
  <c r="C35" i="2"/>
  <c r="B33" i="3" l="1"/>
  <c r="C21" i="2" l="1"/>
  <c r="D12" i="1"/>
  <c r="C39" i="2"/>
  <c r="C40" i="2" s="1"/>
  <c r="D15" i="1" l="1"/>
  <c r="D18" i="1" s="1"/>
  <c r="C15" i="1"/>
  <c r="C9" i="4" s="1"/>
  <c r="C11" i="4" s="1"/>
  <c r="C18" i="1" l="1"/>
  <c r="D9" i="4"/>
  <c r="D11" i="4"/>
</calcChain>
</file>

<file path=xl/sharedStrings.xml><?xml version="1.0" encoding="utf-8"?>
<sst xmlns="http://schemas.openxmlformats.org/spreadsheetml/2006/main" count="151" uniqueCount="103">
  <si>
    <t>В тысячах тенге</t>
  </si>
  <si>
    <t>Выручка</t>
  </si>
  <si>
    <t>-</t>
  </si>
  <si>
    <t xml:space="preserve">Общие и административные расходы </t>
  </si>
  <si>
    <t xml:space="preserve">Убыток до налогообложения  </t>
  </si>
  <si>
    <t>Расходы по налогу на прибыль</t>
  </si>
  <si>
    <t>Прибыль за год</t>
  </si>
  <si>
    <t xml:space="preserve"> </t>
  </si>
  <si>
    <t>Прочий совокупный убыток</t>
  </si>
  <si>
    <t xml:space="preserve">    </t>
  </si>
  <si>
    <t>Итого совокупный доход за отчетный период, за вычетом налога на прибыль</t>
  </si>
  <si>
    <t>Главный бухгалтер</t>
  </si>
  <si>
    <t>Пояснительные примечания составляют неотъемлемую часть данной финансовой отчетности</t>
  </si>
  <si>
    <t>АКТИВЫ</t>
  </si>
  <si>
    <t>Краткосрочные активы</t>
  </si>
  <si>
    <t>Денежные средства и эквиваленты денежных средств</t>
  </si>
  <si>
    <t>Торговая и прочая дебиторская задолженность</t>
  </si>
  <si>
    <t>Активы по текущему налогу</t>
  </si>
  <si>
    <t>Запасы</t>
  </si>
  <si>
    <t>Прочие активы</t>
  </si>
  <si>
    <t>Итого краткосрочные активы</t>
  </si>
  <si>
    <t>Долгосрочные активы</t>
  </si>
  <si>
    <t xml:space="preserve">Нематериальные активы     </t>
  </si>
  <si>
    <t>Основные средства</t>
  </si>
  <si>
    <t>Отложенные налоговые активы</t>
  </si>
  <si>
    <t>Итого долгосрочные активы</t>
  </si>
  <si>
    <t>ВСЕГО АКТИВЫ</t>
  </si>
  <si>
    <t>КАПИТАЛ И ОБЯЗАТЕЛЬСТВА</t>
  </si>
  <si>
    <t>Краткосрочные обязательства</t>
  </si>
  <si>
    <t>Торговая и прочая кредиторская задолженность</t>
  </si>
  <si>
    <t>Обязательства по налогам</t>
  </si>
  <si>
    <t>Обязательства по другим обязательным платежам</t>
  </si>
  <si>
    <t>Резервы</t>
  </si>
  <si>
    <t>Прочие обязательства</t>
  </si>
  <si>
    <t>Итого краткосрочные обязательства</t>
  </si>
  <si>
    <t>Долгосрочные обязательства</t>
  </si>
  <si>
    <t>Отложенные налоговые обязательства</t>
  </si>
  <si>
    <t>Итого долгосрочные обязательства</t>
  </si>
  <si>
    <t>КАПИТАЛ</t>
  </si>
  <si>
    <t>Уставный капитал</t>
  </si>
  <si>
    <t>Нераспределенная прибыль</t>
  </si>
  <si>
    <t>Итого капитал</t>
  </si>
  <si>
    <t>ВСЕГО КАПИТАЛ И ОБЯЗАТЕЛЬСТВА</t>
  </si>
  <si>
    <t>Денежные потоки от операционной деятельности</t>
  </si>
  <si>
    <t>Платежи по факторинговым операциям</t>
  </si>
  <si>
    <t xml:space="preserve">Авансы, выданные </t>
  </si>
  <si>
    <t>Выплаты по заработной плате</t>
  </si>
  <si>
    <t>Расчеты с поставщиками и подрядчиками</t>
  </si>
  <si>
    <t>Чистые денежные потоки от операционной деятельности</t>
  </si>
  <si>
    <t>Денежные потоки от инвестиционной деятельности</t>
  </si>
  <si>
    <t>Приобретение основных средств</t>
  </si>
  <si>
    <t>Приобретение нематериальных активов</t>
  </si>
  <si>
    <t>Чистые денежные потоки, использованные в инвестиционной деятельности</t>
  </si>
  <si>
    <t>Денежные потоки от финансовой деятельности</t>
  </si>
  <si>
    <t>Выпуск облигаций</t>
  </si>
  <si>
    <t>Чистые денежные потоки, использованные в финансовой деятельности</t>
  </si>
  <si>
    <t>Чистая курсовая разница</t>
  </si>
  <si>
    <t xml:space="preserve">Чистое увеличение / (уменьшение) денежных средств </t>
  </si>
  <si>
    <t>Денежные средства и их эквиваленты на начало года</t>
  </si>
  <si>
    <t xml:space="preserve">Уставный капитал </t>
  </si>
  <si>
    <t xml:space="preserve">Нераспределеный убыток </t>
  </si>
  <si>
    <t xml:space="preserve">Итого </t>
  </si>
  <si>
    <t xml:space="preserve">Взнос в уставный капитал </t>
  </si>
  <si>
    <t>Прибыль/(убыток) за год</t>
  </si>
  <si>
    <t>На 31 декабря 2021 г.</t>
  </si>
  <si>
    <t>Прибыль/(убыток) за период</t>
  </si>
  <si>
    <t>Расчеты с бюджетом</t>
  </si>
  <si>
    <t>прим.</t>
  </si>
  <si>
    <t>Взнос в устанвый капитал</t>
  </si>
  <si>
    <t>Каймолдаева Л.Д._______________</t>
  </si>
  <si>
    <t>Краткосрочные займы выданные</t>
  </si>
  <si>
    <t>Долгосрочные займы выданные</t>
  </si>
  <si>
    <t>Влияние ожидаемых кредитных убытков</t>
  </si>
  <si>
    <t>Проценты полученные</t>
  </si>
  <si>
    <t>Займы полученные</t>
  </si>
  <si>
    <t>Ценные бумаги, оцениваемые по праведливой стоимости через прибыли и убытки</t>
  </si>
  <si>
    <t>На 31 декабря 2022 г.</t>
  </si>
  <si>
    <t>Доходы/ убытки от изменения справедливой стоимости ценных бумаг, оцениваемых по справедливой стоимости черех прибыли и убытки</t>
  </si>
  <si>
    <t>Доходы/ расходы от финансирования</t>
  </si>
  <si>
    <t>Операционный доход</t>
  </si>
  <si>
    <t>Долговые ценные бумаги выпущенные</t>
  </si>
  <si>
    <t>Операции по ценным бумагам</t>
  </si>
  <si>
    <t>на 31.03.2023 г.</t>
  </si>
  <si>
    <t>на 31.03.2022 г.</t>
  </si>
  <si>
    <t>на 31.12.2022г.</t>
  </si>
  <si>
    <t>На 31 марта 2023 г.</t>
  </si>
  <si>
    <t>Генеральный директор</t>
  </si>
  <si>
    <t>Ли В. В. ________________</t>
  </si>
  <si>
    <t>Обязательства по вознаграждениям</t>
  </si>
  <si>
    <t>Выплата дивидендов</t>
  </si>
  <si>
    <t>Прочие доходы/ (расходы)</t>
  </si>
  <si>
    <t>31.03.2022 г.</t>
  </si>
  <si>
    <t>Проценты выплаченные</t>
  </si>
  <si>
    <t>Получение займов</t>
  </si>
  <si>
    <t>Выплата дивиденд</t>
  </si>
  <si>
    <t>Предоставление займов</t>
  </si>
  <si>
    <t>Погашение займов</t>
  </si>
  <si>
    <t>Денежные средства и их эквиваленты на конец периода</t>
  </si>
  <si>
    <t>20.04.2023 г.</t>
  </si>
  <si>
    <t>ОТЧЕТ О ДВИЖЕНИИ ДЕНЕЖНЫХ СРЕДСТВ ТОО "FinQ"
 по состоянию на 31.03.2023 года</t>
  </si>
  <si>
    <t>ОТЧЕТ О ПРИБЫЛИ ИЛИ УБЫТКЕ И ПРОЧЕМ СОВОКУПНОМ ДОХОДЕ "FinQ"
по состоянию на 31.03.2023 года.</t>
  </si>
  <si>
    <t>ОТЧЕТ О ФИНАНСОВОМ ПОЛОЖЕНИИ "FinQ"
по состоянию на 31.03.2023 года</t>
  </si>
  <si>
    <t xml:space="preserve">ОТЧЕТ ОБ ИЗМЕНЕНИЯХ В КАПИТАЛЕ  "FinQ"
 по состоянию на 31.03.2023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</si>
</sst>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/>
    <xf numFmtId="0" fontId="5" fillId="0" borderId="1" xfId="0" applyFont="1" applyBorder="1" applyAlignment="1">
      <alignment vertical="center"/>
    </xf>
    <xf numFmtId="0" fontId="1" fillId="0" borderId="0" xfId="0" applyFont="1"/>
    <xf numFmtId="3" fontId="1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3" fontId="3" fillId="0" borderId="2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3" fontId="1" fillId="2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justify" vertical="center" wrapText="1"/>
    </xf>
    <xf numFmtId="0" fontId="3" fillId="0" borderId="5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3" fontId="3" fillId="2" borderId="4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right" wrapText="1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3" fontId="0" fillId="0" borderId="0" xfId="0" applyNumberFormat="1"/>
    <xf numFmtId="3" fontId="1" fillId="0" borderId="1" xfId="0" applyNumberFormat="1" applyFont="1" applyBorder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3" fontId="1" fillId="0" borderId="0" xfId="0" applyNumberFormat="1" applyFont="1" applyAlignment="1">
      <alignment horizontal="right" vertical="center" wrapText="1"/>
    </xf>
    <xf numFmtId="3" fontId="3" fillId="0" borderId="0" xfId="1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4" fillId="0" borderId="0" xfId="0" applyNumberFormat="1" applyFont="1"/>
    <xf numFmtId="0" fontId="5" fillId="0" borderId="4" xfId="0" applyFont="1" applyBorder="1" applyAlignment="1">
      <alignment horizontal="center" vertical="center" wrapText="1"/>
    </xf>
    <xf numFmtId="0" fontId="8" fillId="0" borderId="0" xfId="0" applyFont="1"/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3" fontId="3" fillId="0" borderId="5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35"/>
  <sheetViews>
    <sheetView topLeftCell="A16" zoomScale="115" zoomScaleNormal="115" workbookViewId="0">
      <selection activeCell="E5" sqref="E5"/>
    </sheetView>
  </sheetViews>
  <sheetFormatPr defaultRowHeight="14.4" x14ac:dyDescent="0.3"/>
  <cols>
    <col min="1" max="1" width="54.77734375" customWidth="1"/>
    <col min="2" max="2" width="8.88671875" customWidth="1"/>
    <col min="3" max="3" width="22.88671875" customWidth="1"/>
    <col min="4" max="4" width="14" customWidth="1"/>
    <col min="5" max="5" width="12.33203125" customWidth="1"/>
  </cols>
  <sheetData>
    <row r="2" spans="1:7" ht="41.4" customHeight="1" x14ac:dyDescent="0.3">
      <c r="A2" s="60" t="s">
        <v>100</v>
      </c>
      <c r="B2" s="61"/>
      <c r="C2" s="61"/>
      <c r="D2" s="61"/>
    </row>
    <row r="3" spans="1:7" ht="19.8" customHeight="1" x14ac:dyDescent="0.3">
      <c r="A3" s="61"/>
      <c r="B3" s="61"/>
      <c r="C3" s="61"/>
      <c r="D3" s="61"/>
    </row>
    <row r="4" spans="1:7" ht="18.600000000000001" customHeight="1" thickBot="1" x14ac:dyDescent="0.35">
      <c r="A4" s="7" t="s">
        <v>0</v>
      </c>
      <c r="B4" s="33" t="s">
        <v>67</v>
      </c>
      <c r="C4" s="33" t="s">
        <v>82</v>
      </c>
      <c r="D4" s="34" t="s">
        <v>83</v>
      </c>
    </row>
    <row r="5" spans="1:7" x14ac:dyDescent="0.3">
      <c r="A5" s="4" t="s">
        <v>1</v>
      </c>
      <c r="B5" s="31">
        <v>4</v>
      </c>
      <c r="C5" s="35">
        <v>140343</v>
      </c>
      <c r="D5" s="2">
        <v>5716</v>
      </c>
    </row>
    <row r="6" spans="1:7" x14ac:dyDescent="0.3">
      <c r="A6" s="4" t="s">
        <v>3</v>
      </c>
      <c r="B6" s="31">
        <v>5</v>
      </c>
      <c r="C6" s="35">
        <v>-67122</v>
      </c>
      <c r="D6" s="2">
        <v>-10699</v>
      </c>
    </row>
    <row r="7" spans="1:7" x14ac:dyDescent="0.3">
      <c r="A7" s="4" t="s">
        <v>90</v>
      </c>
      <c r="B7" s="31">
        <v>6</v>
      </c>
      <c r="C7" s="35">
        <v>-10969</v>
      </c>
      <c r="D7" s="2"/>
    </row>
    <row r="8" spans="1:7" ht="15" thickBot="1" x14ac:dyDescent="0.35">
      <c r="A8" s="30" t="s">
        <v>79</v>
      </c>
      <c r="B8" s="10"/>
      <c r="C8" s="36">
        <f>C5+C6+C7</f>
        <v>62252</v>
      </c>
      <c r="D8" s="36">
        <f>D5+D6+D7</f>
        <v>-4983</v>
      </c>
    </row>
    <row r="9" spans="1:7" ht="0.6" customHeight="1" x14ac:dyDescent="0.3">
      <c r="A9" s="8"/>
      <c r="B9" s="31"/>
      <c r="C9" s="31"/>
      <c r="D9" s="2"/>
    </row>
    <row r="10" spans="1:7" ht="19.2" customHeight="1" x14ac:dyDescent="0.3">
      <c r="A10" s="4" t="s">
        <v>78</v>
      </c>
      <c r="B10" s="31">
        <v>7</v>
      </c>
      <c r="C10" s="35">
        <f>-35666</f>
        <v>-35666</v>
      </c>
      <c r="D10" s="2">
        <f>12303-5406</f>
        <v>6897</v>
      </c>
      <c r="G10" s="44"/>
    </row>
    <row r="11" spans="1:7" ht="46.8" customHeight="1" x14ac:dyDescent="0.3">
      <c r="A11" s="1" t="s">
        <v>77</v>
      </c>
      <c r="B11" s="31">
        <v>8</v>
      </c>
      <c r="C11" s="35">
        <v>17891</v>
      </c>
      <c r="D11" s="2"/>
    </row>
    <row r="12" spans="1:7" ht="13.2" customHeight="1" thickBot="1" x14ac:dyDescent="0.35">
      <c r="A12" s="29" t="s">
        <v>4</v>
      </c>
      <c r="B12" s="10"/>
      <c r="C12" s="37">
        <f>C10+C11+C8</f>
        <v>44477</v>
      </c>
      <c r="D12" s="37">
        <f>D8+D10</f>
        <v>1914</v>
      </c>
    </row>
    <row r="13" spans="1:7" hidden="1" x14ac:dyDescent="0.3">
      <c r="A13" s="11"/>
      <c r="B13" s="31"/>
      <c r="C13" s="31"/>
      <c r="D13" s="2"/>
    </row>
    <row r="14" spans="1:7" ht="15.6" customHeight="1" thickBot="1" x14ac:dyDescent="0.35">
      <c r="A14" s="1" t="s">
        <v>5</v>
      </c>
      <c r="B14" s="31">
        <v>9</v>
      </c>
      <c r="C14" s="46">
        <v>13616</v>
      </c>
      <c r="D14" s="2">
        <v>-1497</v>
      </c>
    </row>
    <row r="15" spans="1:7" ht="12" customHeight="1" thickBot="1" x14ac:dyDescent="0.35">
      <c r="A15" s="12" t="s">
        <v>6</v>
      </c>
      <c r="B15" s="13" t="s">
        <v>7</v>
      </c>
      <c r="C15" s="38">
        <f>SUM(C12:C14)</f>
        <v>58093</v>
      </c>
      <c r="D15" s="38">
        <f>SUM(D12:D14)</f>
        <v>417</v>
      </c>
    </row>
    <row r="16" spans="1:7" ht="18.600000000000001" customHeight="1" thickBot="1" x14ac:dyDescent="0.35">
      <c r="A16" s="62" t="s">
        <v>8</v>
      </c>
      <c r="B16" s="64" t="s">
        <v>9</v>
      </c>
      <c r="C16" s="64"/>
      <c r="D16" s="2"/>
    </row>
    <row r="17" spans="1:5" ht="15" hidden="1" thickBot="1" x14ac:dyDescent="0.35">
      <c r="A17" s="63"/>
      <c r="B17" s="65"/>
      <c r="C17" s="65"/>
      <c r="D17" s="2" t="s">
        <v>2</v>
      </c>
    </row>
    <row r="18" spans="1:5" ht="49.8" customHeight="1" x14ac:dyDescent="0.3">
      <c r="A18" s="66" t="s">
        <v>10</v>
      </c>
      <c r="B18" s="69" t="s">
        <v>7</v>
      </c>
      <c r="C18" s="71">
        <f>C15+C16</f>
        <v>58093</v>
      </c>
      <c r="D18" s="71">
        <f>D15+D16</f>
        <v>417</v>
      </c>
    </row>
    <row r="19" spans="1:5" hidden="1" x14ac:dyDescent="0.3">
      <c r="A19" s="67"/>
      <c r="B19" s="61"/>
      <c r="C19" s="61"/>
      <c r="D19" s="61"/>
    </row>
    <row r="20" spans="1:5" ht="15" hidden="1" thickBot="1" x14ac:dyDescent="0.35">
      <c r="A20" s="68"/>
      <c r="B20" s="70"/>
      <c r="C20" s="70"/>
      <c r="D20" s="70"/>
    </row>
    <row r="21" spans="1:5" ht="6.6" hidden="1" customHeight="1" x14ac:dyDescent="0.3">
      <c r="A21" s="5"/>
      <c r="B21" s="8"/>
      <c r="C21" s="8"/>
      <c r="D21" s="8"/>
    </row>
    <row r="22" spans="1:5" hidden="1" x14ac:dyDescent="0.3">
      <c r="A22" s="5"/>
      <c r="B22" s="8"/>
      <c r="C22" s="8"/>
      <c r="D22" s="8"/>
    </row>
    <row r="23" spans="1:5" hidden="1" x14ac:dyDescent="0.3">
      <c r="A23" s="5"/>
      <c r="B23" s="8"/>
      <c r="C23" s="8"/>
      <c r="D23" s="8"/>
    </row>
    <row r="24" spans="1:5" ht="26.4" customHeight="1" x14ac:dyDescent="0.3">
      <c r="A24" s="8"/>
      <c r="B24" s="8"/>
      <c r="C24" s="8"/>
      <c r="D24" s="8"/>
    </row>
    <row r="25" spans="1:5" x14ac:dyDescent="0.3">
      <c r="A25" s="14"/>
      <c r="B25" s="60"/>
      <c r="C25" s="60"/>
      <c r="D25" s="8"/>
    </row>
    <row r="26" spans="1:5" ht="18" customHeight="1" x14ac:dyDescent="0.3">
      <c r="A26" s="24" t="s">
        <v>86</v>
      </c>
      <c r="B26" s="57" t="s">
        <v>11</v>
      </c>
      <c r="C26" s="58"/>
      <c r="D26" s="58"/>
      <c r="E26" s="6"/>
    </row>
    <row r="27" spans="1:5" ht="15" customHeight="1" x14ac:dyDescent="0.3">
      <c r="A27" s="24"/>
      <c r="B27" s="24"/>
      <c r="E27" s="6"/>
    </row>
    <row r="28" spans="1:5" ht="4.2" customHeight="1" x14ac:dyDescent="0.3">
      <c r="A28" s="24"/>
      <c r="B28" s="24"/>
      <c r="E28" s="6"/>
    </row>
    <row r="29" spans="1:5" ht="12.6" customHeight="1" x14ac:dyDescent="0.3">
      <c r="A29" s="24" t="s">
        <v>87</v>
      </c>
      <c r="B29" s="59" t="s">
        <v>69</v>
      </c>
      <c r="C29" s="59"/>
      <c r="D29" s="8"/>
      <c r="E29" s="6"/>
    </row>
    <row r="30" spans="1:5" x14ac:dyDescent="0.3">
      <c r="A30" s="15"/>
      <c r="B30" s="8"/>
      <c r="C30" s="8"/>
      <c r="D30" s="8"/>
      <c r="E30" s="6"/>
    </row>
    <row r="31" spans="1:5" x14ac:dyDescent="0.3">
      <c r="A31" s="4" t="s">
        <v>98</v>
      </c>
      <c r="B31" s="8"/>
      <c r="C31" s="8"/>
      <c r="D31" s="8"/>
      <c r="E31" s="6"/>
    </row>
    <row r="32" spans="1:5" x14ac:dyDescent="0.3">
      <c r="A32" s="56" t="s">
        <v>12</v>
      </c>
      <c r="B32" s="56"/>
      <c r="C32" s="56"/>
      <c r="D32" s="56"/>
      <c r="E32" s="6"/>
    </row>
    <row r="33" spans="1:5" x14ac:dyDescent="0.3">
      <c r="A33" s="4"/>
      <c r="B33" s="8"/>
      <c r="C33" s="8"/>
      <c r="D33" s="8"/>
      <c r="E33" s="6"/>
    </row>
    <row r="34" spans="1:5" x14ac:dyDescent="0.3">
      <c r="A34" s="4"/>
      <c r="B34" s="6"/>
      <c r="C34" s="6"/>
      <c r="D34" s="6"/>
      <c r="E34" s="6"/>
    </row>
    <row r="35" spans="1:5" x14ac:dyDescent="0.3">
      <c r="A35" s="6"/>
      <c r="B35" s="6"/>
      <c r="C35" s="6"/>
      <c r="D35" s="6"/>
      <c r="E35" s="6"/>
    </row>
  </sheetData>
  <mergeCells count="12">
    <mergeCell ref="A32:D32"/>
    <mergeCell ref="B26:D26"/>
    <mergeCell ref="B29:C29"/>
    <mergeCell ref="B25:C25"/>
    <mergeCell ref="A2:D3"/>
    <mergeCell ref="A16:A17"/>
    <mergeCell ref="B16:B17"/>
    <mergeCell ref="C16:C17"/>
    <mergeCell ref="A18:A20"/>
    <mergeCell ref="B18:B20"/>
    <mergeCell ref="C18:C20"/>
    <mergeCell ref="D18:D20"/>
  </mergeCells>
  <pageMargins left="1.1023622047244095" right="0.31496062992125984" top="0.74803149606299213" bottom="0.74803149606299213" header="0.31496062992125984" footer="0.31496062992125984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C39AA-4008-4694-8AB9-930407FC43DE}">
  <sheetPr>
    <pageSetUpPr fitToPage="1"/>
  </sheetPr>
  <dimension ref="A2:H51"/>
  <sheetViews>
    <sheetView workbookViewId="0">
      <selection activeCell="F8" sqref="F8:F9"/>
    </sheetView>
  </sheetViews>
  <sheetFormatPr defaultRowHeight="14.4" x14ac:dyDescent="0.3"/>
  <cols>
    <col min="1" max="1" width="39.44140625" customWidth="1"/>
    <col min="2" max="2" width="18.5546875" customWidth="1"/>
    <col min="3" max="3" width="15.21875" customWidth="1"/>
    <col min="4" max="4" width="13.88671875" customWidth="1"/>
    <col min="8" max="8" width="13.109375" bestFit="1" customWidth="1"/>
  </cols>
  <sheetData>
    <row r="2" spans="1:5" x14ac:dyDescent="0.3">
      <c r="A2" s="60" t="s">
        <v>101</v>
      </c>
      <c r="B2" s="61"/>
      <c r="C2" s="61"/>
      <c r="D2" s="61"/>
    </row>
    <row r="3" spans="1:5" ht="46.2" customHeight="1" x14ac:dyDescent="0.3">
      <c r="A3" s="61"/>
      <c r="B3" s="61"/>
      <c r="C3" s="61"/>
      <c r="D3" s="61"/>
    </row>
    <row r="4" spans="1:5" ht="15" thickBot="1" x14ac:dyDescent="0.35">
      <c r="A4" s="7" t="s">
        <v>0</v>
      </c>
      <c r="B4" s="33" t="s">
        <v>67</v>
      </c>
      <c r="C4" s="33" t="s">
        <v>82</v>
      </c>
      <c r="D4" s="34" t="s">
        <v>84</v>
      </c>
    </row>
    <row r="5" spans="1:5" x14ac:dyDescent="0.3">
      <c r="A5" s="15" t="s">
        <v>13</v>
      </c>
      <c r="B5" s="31"/>
      <c r="C5" s="31"/>
      <c r="D5" s="2"/>
    </row>
    <row r="6" spans="1:5" x14ac:dyDescent="0.3">
      <c r="A6" s="15" t="s">
        <v>14</v>
      </c>
      <c r="B6" s="31"/>
      <c r="C6" s="31"/>
      <c r="D6" s="2"/>
    </row>
    <row r="7" spans="1:5" ht="31.8" customHeight="1" x14ac:dyDescent="0.3">
      <c r="A7" s="1" t="s">
        <v>15</v>
      </c>
      <c r="B7" s="31">
        <v>10</v>
      </c>
      <c r="C7" s="35">
        <v>515206</v>
      </c>
      <c r="D7" s="35">
        <v>398020</v>
      </c>
      <c r="E7" s="44"/>
    </row>
    <row r="8" spans="1:5" ht="25.2" customHeight="1" x14ac:dyDescent="0.3">
      <c r="A8" s="1" t="s">
        <v>16</v>
      </c>
      <c r="B8" s="31">
        <v>11</v>
      </c>
      <c r="C8" s="35">
        <f>2671421+1</f>
        <v>2671422</v>
      </c>
      <c r="D8" s="35">
        <v>2597772</v>
      </c>
      <c r="E8" s="44"/>
    </row>
    <row r="9" spans="1:5" ht="25.2" customHeight="1" x14ac:dyDescent="0.3">
      <c r="A9" s="1" t="s">
        <v>75</v>
      </c>
      <c r="B9" s="31">
        <v>12</v>
      </c>
      <c r="C9" s="35"/>
      <c r="D9" s="35">
        <v>1103607</v>
      </c>
      <c r="E9" s="44"/>
    </row>
    <row r="10" spans="1:5" ht="22.8" customHeight="1" x14ac:dyDescent="0.3">
      <c r="A10" s="1" t="s">
        <v>70</v>
      </c>
      <c r="B10" s="31"/>
      <c r="C10" s="35">
        <f>2038333-38248-1249+18963+1</f>
        <v>2017800</v>
      </c>
      <c r="D10" s="35">
        <v>643649</v>
      </c>
    </row>
    <row r="11" spans="1:5" ht="18" customHeight="1" x14ac:dyDescent="0.3">
      <c r="A11" s="1" t="s">
        <v>17</v>
      </c>
      <c r="B11" s="31"/>
      <c r="C11" s="35">
        <f>6357</f>
        <v>6357</v>
      </c>
      <c r="D11" s="35"/>
    </row>
    <row r="12" spans="1:5" x14ac:dyDescent="0.3">
      <c r="A12" s="1" t="s">
        <v>18</v>
      </c>
      <c r="B12" s="31"/>
      <c r="C12" s="31">
        <v>392</v>
      </c>
      <c r="D12" s="31">
        <v>75</v>
      </c>
    </row>
    <row r="13" spans="1:5" ht="14.4" customHeight="1" thickBot="1" x14ac:dyDescent="0.35">
      <c r="A13" s="1" t="s">
        <v>19</v>
      </c>
      <c r="B13" s="31"/>
      <c r="C13" s="35">
        <f>239+1298</f>
        <v>1537</v>
      </c>
      <c r="D13" s="35">
        <v>4875</v>
      </c>
    </row>
    <row r="14" spans="1:5" ht="21.6" customHeight="1" thickBot="1" x14ac:dyDescent="0.35">
      <c r="A14" s="12" t="s">
        <v>20</v>
      </c>
      <c r="B14" s="13" t="s">
        <v>7</v>
      </c>
      <c r="C14" s="38">
        <f>C7+C8+C10+C12+C13+C9+C11</f>
        <v>5212714</v>
      </c>
      <c r="D14" s="38">
        <f>D7+D8+D10+D12+D13+D9</f>
        <v>4747998</v>
      </c>
      <c r="E14" s="44"/>
    </row>
    <row r="15" spans="1:5" x14ac:dyDescent="0.3">
      <c r="A15" s="16" t="s">
        <v>21</v>
      </c>
      <c r="B15" s="31"/>
      <c r="C15" s="31"/>
      <c r="D15" s="31"/>
    </row>
    <row r="16" spans="1:5" ht="21" customHeight="1" x14ac:dyDescent="0.3">
      <c r="A16" s="1" t="s">
        <v>22</v>
      </c>
      <c r="B16" s="31"/>
      <c r="C16" s="35">
        <v>26448</v>
      </c>
      <c r="D16" s="35">
        <v>27252</v>
      </c>
    </row>
    <row r="17" spans="1:8" ht="21.6" customHeight="1" x14ac:dyDescent="0.3">
      <c r="A17" s="1" t="s">
        <v>23</v>
      </c>
      <c r="B17" s="31"/>
      <c r="C17" s="35">
        <v>5706</v>
      </c>
      <c r="D17" s="35">
        <v>3736</v>
      </c>
    </row>
    <row r="18" spans="1:8" ht="21.6" customHeight="1" x14ac:dyDescent="0.3">
      <c r="A18" s="1" t="s">
        <v>71</v>
      </c>
      <c r="B18" s="31"/>
      <c r="C18" s="35">
        <f>444444</f>
        <v>444444</v>
      </c>
      <c r="D18" s="35">
        <v>527778</v>
      </c>
    </row>
    <row r="19" spans="1:8" ht="18" customHeight="1" thickBot="1" x14ac:dyDescent="0.35">
      <c r="A19" s="1" t="s">
        <v>24</v>
      </c>
      <c r="B19" s="31"/>
      <c r="C19" s="31"/>
      <c r="D19" s="31"/>
    </row>
    <row r="20" spans="1:8" ht="22.8" customHeight="1" thickBot="1" x14ac:dyDescent="0.35">
      <c r="A20" s="12" t="s">
        <v>25</v>
      </c>
      <c r="B20" s="13" t="s">
        <v>7</v>
      </c>
      <c r="C20" s="38">
        <f>C16++C17+C18+C19</f>
        <v>476598</v>
      </c>
      <c r="D20" s="38">
        <f>D16++D17+D18+D19</f>
        <v>558766</v>
      </c>
    </row>
    <row r="21" spans="1:8" ht="12.6" customHeight="1" thickBot="1" x14ac:dyDescent="0.35">
      <c r="A21" s="29" t="s">
        <v>26</v>
      </c>
      <c r="B21" s="10" t="s">
        <v>7</v>
      </c>
      <c r="C21" s="37">
        <f>C14+C20</f>
        <v>5689312</v>
      </c>
      <c r="D21" s="37">
        <f>D14+D20</f>
        <v>5306764</v>
      </c>
      <c r="H21" s="44"/>
    </row>
    <row r="22" spans="1:8" x14ac:dyDescent="0.3">
      <c r="A22" s="16" t="s">
        <v>27</v>
      </c>
      <c r="B22" s="31"/>
      <c r="C22" s="27" t="s">
        <v>7</v>
      </c>
      <c r="D22" s="27" t="s">
        <v>7</v>
      </c>
    </row>
    <row r="23" spans="1:8" ht="18" customHeight="1" x14ac:dyDescent="0.3">
      <c r="A23" s="16" t="s">
        <v>28</v>
      </c>
      <c r="B23" s="31"/>
      <c r="C23" s="27"/>
      <c r="D23" s="27"/>
    </row>
    <row r="24" spans="1:8" ht="25.2" customHeight="1" x14ac:dyDescent="0.3">
      <c r="A24" s="1" t="s">
        <v>29</v>
      </c>
      <c r="B24" s="31">
        <v>13</v>
      </c>
      <c r="C24" s="35">
        <v>886499</v>
      </c>
      <c r="D24" s="35">
        <v>733228</v>
      </c>
    </row>
    <row r="25" spans="1:8" ht="18" customHeight="1" x14ac:dyDescent="0.3">
      <c r="A25" s="1" t="s">
        <v>30</v>
      </c>
      <c r="B25" s="31"/>
      <c r="C25" s="35">
        <v>56467</v>
      </c>
      <c r="D25" s="35">
        <v>36338</v>
      </c>
    </row>
    <row r="26" spans="1:8" ht="27" customHeight="1" x14ac:dyDescent="0.3">
      <c r="A26" s="1" t="s">
        <v>31</v>
      </c>
      <c r="B26" s="31"/>
      <c r="C26" s="35">
        <v>1865</v>
      </c>
      <c r="D26" s="35">
        <v>15</v>
      </c>
    </row>
    <row r="27" spans="1:8" x14ac:dyDescent="0.3">
      <c r="A27" s="1" t="s">
        <v>32</v>
      </c>
      <c r="B27" s="31"/>
      <c r="C27" s="35">
        <f>9739</f>
        <v>9739</v>
      </c>
      <c r="D27" s="35">
        <v>6888</v>
      </c>
    </row>
    <row r="28" spans="1:8" x14ac:dyDescent="0.3">
      <c r="A28" s="1" t="s">
        <v>88</v>
      </c>
      <c r="B28" s="31"/>
      <c r="C28" s="35">
        <f>43884+77500</f>
        <v>121384</v>
      </c>
      <c r="D28" s="35">
        <v>2935</v>
      </c>
    </row>
    <row r="29" spans="1:8" ht="20.399999999999999" customHeight="1" thickBot="1" x14ac:dyDescent="0.35">
      <c r="A29" s="1" t="s">
        <v>33</v>
      </c>
      <c r="B29" s="31"/>
      <c r="C29" s="31"/>
      <c r="D29" s="31"/>
    </row>
    <row r="30" spans="1:8" ht="22.8" customHeight="1" thickBot="1" x14ac:dyDescent="0.35">
      <c r="A30" s="12" t="s">
        <v>34</v>
      </c>
      <c r="B30" s="13" t="s">
        <v>7</v>
      </c>
      <c r="C30" s="38">
        <f>C24+C25+C26+C27+C29+C28</f>
        <v>1075954</v>
      </c>
      <c r="D30" s="38">
        <f>D24+D25+D26+D27+D29+D28</f>
        <v>779404</v>
      </c>
    </row>
    <row r="31" spans="1:8" x14ac:dyDescent="0.3">
      <c r="A31" s="16" t="s">
        <v>35</v>
      </c>
      <c r="B31" s="31"/>
      <c r="C31" s="31"/>
      <c r="D31" s="31"/>
    </row>
    <row r="32" spans="1:8" ht="20.399999999999999" customHeight="1" x14ac:dyDescent="0.3">
      <c r="A32" s="1" t="s">
        <v>36</v>
      </c>
      <c r="B32" s="31"/>
      <c r="C32" s="35">
        <f>355</f>
        <v>355</v>
      </c>
      <c r="D32" s="35">
        <v>21414</v>
      </c>
    </row>
    <row r="33" spans="1:6" ht="20.399999999999999" customHeight="1" x14ac:dyDescent="0.3">
      <c r="A33" s="1" t="s">
        <v>74</v>
      </c>
      <c r="B33" s="31"/>
      <c r="C33" s="35">
        <f>1340000-85713</f>
        <v>1254287</v>
      </c>
      <c r="D33" s="35">
        <v>1009796</v>
      </c>
    </row>
    <row r="34" spans="1:6" ht="22.8" customHeight="1" thickBot="1" x14ac:dyDescent="0.35">
      <c r="A34" s="28" t="s">
        <v>80</v>
      </c>
      <c r="B34" s="39"/>
      <c r="C34" s="45">
        <f>3000000+623</f>
        <v>3000623</v>
      </c>
      <c r="D34" s="45">
        <v>3000709</v>
      </c>
    </row>
    <row r="35" spans="1:6" ht="18" customHeight="1" thickBot="1" x14ac:dyDescent="0.35">
      <c r="A35" s="29" t="s">
        <v>37</v>
      </c>
      <c r="B35" s="10" t="s">
        <v>7</v>
      </c>
      <c r="C35" s="37">
        <f>SUM(C32:C34)</f>
        <v>4255265</v>
      </c>
      <c r="D35" s="37">
        <f>SUM(D32:D34)</f>
        <v>4031919</v>
      </c>
    </row>
    <row r="36" spans="1:6" x14ac:dyDescent="0.3">
      <c r="A36" s="16" t="s">
        <v>38</v>
      </c>
      <c r="B36" s="31"/>
      <c r="C36" s="27"/>
      <c r="D36" s="27"/>
    </row>
    <row r="37" spans="1:6" ht="16.2" customHeight="1" x14ac:dyDescent="0.3">
      <c r="A37" s="1" t="s">
        <v>39</v>
      </c>
      <c r="B37" s="31">
        <v>14</v>
      </c>
      <c r="C37" s="35">
        <v>300000</v>
      </c>
      <c r="D37" s="35">
        <v>300000</v>
      </c>
    </row>
    <row r="38" spans="1:6" ht="20.399999999999999" customHeight="1" thickBot="1" x14ac:dyDescent="0.35">
      <c r="A38" s="1" t="s">
        <v>40</v>
      </c>
      <c r="B38" s="31"/>
      <c r="C38" s="35">
        <v>58093</v>
      </c>
      <c r="D38" s="35">
        <v>195441</v>
      </c>
      <c r="F38" s="44"/>
    </row>
    <row r="39" spans="1:6" ht="16.8" customHeight="1" thickBot="1" x14ac:dyDescent="0.35">
      <c r="A39" s="12" t="s">
        <v>41</v>
      </c>
      <c r="B39" s="13" t="s">
        <v>7</v>
      </c>
      <c r="C39" s="38">
        <f>C37+C38</f>
        <v>358093</v>
      </c>
      <c r="D39" s="38">
        <f>D37+D38</f>
        <v>495441</v>
      </c>
    </row>
    <row r="40" spans="1:6" ht="21.6" customHeight="1" thickBot="1" x14ac:dyDescent="0.35">
      <c r="A40" s="29" t="s">
        <v>42</v>
      </c>
      <c r="B40" s="10" t="s">
        <v>7</v>
      </c>
      <c r="C40" s="37">
        <f>C30+C35+C39</f>
        <v>5689312</v>
      </c>
      <c r="D40" s="37">
        <f>D30+D35+D39</f>
        <v>5306764</v>
      </c>
    </row>
    <row r="41" spans="1:6" x14ac:dyDescent="0.3">
      <c r="A41" s="8"/>
      <c r="B41" s="31"/>
      <c r="C41" s="31"/>
      <c r="D41" s="31"/>
    </row>
    <row r="42" spans="1:6" ht="18.600000000000001" customHeight="1" x14ac:dyDescent="0.3">
      <c r="A42" s="26"/>
      <c r="B42" s="26"/>
      <c r="C42" s="26"/>
      <c r="D42" s="26"/>
    </row>
    <row r="43" spans="1:6" ht="26.4" customHeight="1" x14ac:dyDescent="0.3">
      <c r="A43" s="14"/>
      <c r="B43" s="72"/>
      <c r="C43" s="72"/>
      <c r="D43" s="8"/>
    </row>
    <row r="44" spans="1:6" x14ac:dyDescent="0.3">
      <c r="A44" s="24" t="s">
        <v>86</v>
      </c>
      <c r="B44" s="57" t="s">
        <v>11</v>
      </c>
      <c r="C44" s="58"/>
      <c r="D44" s="58"/>
    </row>
    <row r="45" spans="1:6" ht="19.8" customHeight="1" x14ac:dyDescent="0.3">
      <c r="A45" s="24"/>
      <c r="B45" s="24"/>
    </row>
    <row r="46" spans="1:6" x14ac:dyDescent="0.3">
      <c r="A46" s="24"/>
      <c r="B46" s="24"/>
    </row>
    <row r="47" spans="1:6" ht="14.4" customHeight="1" x14ac:dyDescent="0.3">
      <c r="A47" s="24" t="s">
        <v>87</v>
      </c>
      <c r="B47" s="59" t="s">
        <v>69</v>
      </c>
      <c r="C47" s="59"/>
      <c r="D47" s="8"/>
    </row>
    <row r="48" spans="1:6" x14ac:dyDescent="0.3">
      <c r="A48" s="15"/>
      <c r="B48" s="8"/>
      <c r="C48" s="8"/>
      <c r="D48" s="8"/>
    </row>
    <row r="49" spans="1:4" x14ac:dyDescent="0.3">
      <c r="A49" s="4" t="s">
        <v>98</v>
      </c>
      <c r="B49" s="8"/>
      <c r="C49" s="8"/>
      <c r="D49" s="8"/>
    </row>
    <row r="50" spans="1:4" x14ac:dyDescent="0.3">
      <c r="A50" s="56" t="s">
        <v>12</v>
      </c>
      <c r="B50" s="56"/>
      <c r="C50" s="56"/>
      <c r="D50" s="56"/>
    </row>
    <row r="51" spans="1:4" x14ac:dyDescent="0.3">
      <c r="A51" s="8"/>
      <c r="B51" s="8"/>
      <c r="C51" s="8"/>
      <c r="D51" s="8"/>
    </row>
  </sheetData>
  <mergeCells count="5">
    <mergeCell ref="A50:D50"/>
    <mergeCell ref="A2:D3"/>
    <mergeCell ref="B43:C43"/>
    <mergeCell ref="B44:D44"/>
    <mergeCell ref="B47:C47"/>
  </mergeCells>
  <pageMargins left="0.7" right="0.7" top="0.75" bottom="0.75" header="0.3" footer="0.3"/>
  <pageSetup paperSize="9" scale="76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6F736-48EE-48F8-B464-3A9B6EE00667}">
  <sheetPr>
    <pageSetUpPr fitToPage="1"/>
  </sheetPr>
  <dimension ref="A1:E49"/>
  <sheetViews>
    <sheetView workbookViewId="0">
      <selection sqref="A1:C2"/>
    </sheetView>
  </sheetViews>
  <sheetFormatPr defaultRowHeight="14.4" x14ac:dyDescent="0.3"/>
  <cols>
    <col min="1" max="1" width="61.33203125" customWidth="1"/>
    <col min="2" max="2" width="18.6640625" customWidth="1"/>
    <col min="3" max="3" width="13.6640625" customWidth="1"/>
  </cols>
  <sheetData>
    <row r="1" spans="1:4" x14ac:dyDescent="0.3">
      <c r="A1" s="60" t="s">
        <v>99</v>
      </c>
      <c r="B1" s="61"/>
      <c r="C1" s="61"/>
    </row>
    <row r="2" spans="1:4" ht="34.799999999999997" customHeight="1" x14ac:dyDescent="0.3">
      <c r="A2" s="61"/>
      <c r="B2" s="61"/>
      <c r="C2" s="61"/>
    </row>
    <row r="3" spans="1:4" x14ac:dyDescent="0.3">
      <c r="A3" s="41" t="s">
        <v>0</v>
      </c>
      <c r="B3" s="52" t="s">
        <v>82</v>
      </c>
      <c r="C3" s="52" t="s">
        <v>91</v>
      </c>
      <c r="D3" s="53"/>
    </row>
    <row r="4" spans="1:4" x14ac:dyDescent="0.3">
      <c r="A4" s="16" t="s">
        <v>43</v>
      </c>
      <c r="B4" s="19"/>
      <c r="C4" s="19"/>
    </row>
    <row r="5" spans="1:4" ht="18.600000000000001" customHeight="1" x14ac:dyDescent="0.3">
      <c r="A5" s="1" t="s">
        <v>44</v>
      </c>
      <c r="B5" s="47">
        <v>261106</v>
      </c>
      <c r="C5" s="47">
        <f>54592+1694-210362+3583</f>
        <v>-150493</v>
      </c>
    </row>
    <row r="6" spans="1:4" ht="17.399999999999999" customHeight="1" x14ac:dyDescent="0.3">
      <c r="A6" s="1" t="s">
        <v>45</v>
      </c>
      <c r="B6" s="47">
        <v>-1</v>
      </c>
      <c r="C6" s="47">
        <v>-2755</v>
      </c>
    </row>
    <row r="7" spans="1:4" ht="20.399999999999999" customHeight="1" x14ac:dyDescent="0.3">
      <c r="A7" s="1" t="s">
        <v>46</v>
      </c>
      <c r="B7" s="47">
        <v>-39678</v>
      </c>
      <c r="C7" s="47">
        <v>-4500</v>
      </c>
    </row>
    <row r="8" spans="1:4" ht="18.600000000000001" customHeight="1" x14ac:dyDescent="0.3">
      <c r="A8" s="1" t="s">
        <v>95</v>
      </c>
      <c r="B8" s="47">
        <v>-1311667</v>
      </c>
      <c r="C8" s="47"/>
    </row>
    <row r="9" spans="1:4" ht="18.600000000000001" customHeight="1" x14ac:dyDescent="0.3">
      <c r="A9" s="1" t="s">
        <v>47</v>
      </c>
      <c r="B9" s="47">
        <f>-12285-33</f>
        <v>-12318</v>
      </c>
      <c r="C9" s="47">
        <v>-3165</v>
      </c>
    </row>
    <row r="10" spans="1:4" ht="18.600000000000001" customHeight="1" x14ac:dyDescent="0.3">
      <c r="A10" s="1" t="s">
        <v>66</v>
      </c>
      <c r="B10" s="47">
        <v>-24518</v>
      </c>
      <c r="C10" s="47">
        <v>-1814</v>
      </c>
    </row>
    <row r="11" spans="1:4" ht="18.600000000000001" customHeight="1" x14ac:dyDescent="0.3">
      <c r="A11" s="1" t="s">
        <v>73</v>
      </c>
      <c r="B11" s="47">
        <v>76165</v>
      </c>
      <c r="C11" s="47">
        <v>8370</v>
      </c>
    </row>
    <row r="12" spans="1:4" ht="18.600000000000001" customHeight="1" x14ac:dyDescent="0.3">
      <c r="A12" s="1" t="s">
        <v>92</v>
      </c>
      <c r="B12" s="47">
        <v>-4167</v>
      </c>
      <c r="C12" s="47"/>
    </row>
    <row r="13" spans="1:4" ht="28.8" customHeight="1" x14ac:dyDescent="0.3">
      <c r="A13" s="22" t="s">
        <v>48</v>
      </c>
      <c r="B13" s="32">
        <f>B5+B6+B7+B8+B9+B10+B11+B12</f>
        <v>-1055078</v>
      </c>
      <c r="C13" s="32">
        <f>C5+C6+C7+C9+C10+C11</f>
        <v>-154357</v>
      </c>
    </row>
    <row r="14" spans="1:4" x14ac:dyDescent="0.3">
      <c r="A14" s="16" t="s">
        <v>49</v>
      </c>
      <c r="B14" s="40"/>
      <c r="C14" s="19"/>
    </row>
    <row r="15" spans="1:4" ht="18.600000000000001" customHeight="1" x14ac:dyDescent="0.3">
      <c r="A15" s="1" t="s">
        <v>50</v>
      </c>
      <c r="B15" s="47">
        <v>-2227</v>
      </c>
      <c r="C15" s="47">
        <v>-167</v>
      </c>
    </row>
    <row r="16" spans="1:4" ht="20.399999999999999" customHeight="1" x14ac:dyDescent="0.3">
      <c r="A16" s="1" t="s">
        <v>51</v>
      </c>
      <c r="B16" s="47">
        <v>-682</v>
      </c>
      <c r="C16" s="47"/>
    </row>
    <row r="17" spans="1:5" ht="19.8" customHeight="1" x14ac:dyDescent="0.3">
      <c r="A17" s="1" t="s">
        <v>81</v>
      </c>
      <c r="B17" s="47">
        <v>1121798</v>
      </c>
      <c r="C17" s="47"/>
    </row>
    <row r="18" spans="1:5" ht="20.399999999999999" customHeight="1" x14ac:dyDescent="0.3">
      <c r="A18" s="67" t="s">
        <v>52</v>
      </c>
      <c r="B18" s="47">
        <v>1118890</v>
      </c>
      <c r="C18" s="47">
        <f>C15</f>
        <v>-167</v>
      </c>
    </row>
    <row r="19" spans="1:5" ht="9" customHeight="1" x14ac:dyDescent="0.3">
      <c r="A19" s="67"/>
      <c r="B19" s="20"/>
      <c r="C19" s="20"/>
    </row>
    <row r="20" spans="1:5" x14ac:dyDescent="0.3">
      <c r="A20" s="22" t="s">
        <v>53</v>
      </c>
      <c r="B20" s="21"/>
      <c r="C20" s="50"/>
    </row>
    <row r="21" spans="1:5" x14ac:dyDescent="0.3">
      <c r="A21" s="1" t="s">
        <v>68</v>
      </c>
      <c r="C21" s="48"/>
    </row>
    <row r="22" spans="1:5" x14ac:dyDescent="0.3">
      <c r="A22" s="4" t="s">
        <v>93</v>
      </c>
      <c r="B22" s="47">
        <v>240000</v>
      </c>
      <c r="C22" s="47">
        <v>1500000</v>
      </c>
    </row>
    <row r="23" spans="1:5" x14ac:dyDescent="0.3">
      <c r="A23" s="4" t="s">
        <v>96</v>
      </c>
      <c r="B23" s="47"/>
      <c r="C23" s="47"/>
    </row>
    <row r="24" spans="1:5" x14ac:dyDescent="0.3">
      <c r="A24" s="4" t="s">
        <v>54</v>
      </c>
      <c r="B24" s="47"/>
      <c r="C24" s="47"/>
    </row>
    <row r="25" spans="1:5" x14ac:dyDescent="0.3">
      <c r="A25" s="4" t="s">
        <v>94</v>
      </c>
      <c r="B25" s="47">
        <v>-186292</v>
      </c>
      <c r="C25" s="47"/>
    </row>
    <row r="26" spans="1:5" ht="34.200000000000003" customHeight="1" x14ac:dyDescent="0.3">
      <c r="A26" s="67" t="s">
        <v>55</v>
      </c>
      <c r="B26" s="49">
        <f>B22+B25</f>
        <v>53708</v>
      </c>
      <c r="C26" s="49">
        <f>SUM(C22:C25)</f>
        <v>1500000</v>
      </c>
    </row>
    <row r="27" spans="1:5" ht="14.4" hidden="1" customHeight="1" x14ac:dyDescent="0.3">
      <c r="A27" s="67"/>
      <c r="B27" s="49"/>
      <c r="C27" s="49" t="s">
        <v>2</v>
      </c>
    </row>
    <row r="28" spans="1:5" x14ac:dyDescent="0.3">
      <c r="A28" s="1" t="s">
        <v>56</v>
      </c>
      <c r="B28" s="47" t="s">
        <v>2</v>
      </c>
      <c r="C28" s="47" t="s">
        <v>2</v>
      </c>
    </row>
    <row r="29" spans="1:5" ht="25.2" customHeight="1" x14ac:dyDescent="0.3">
      <c r="A29" s="67" t="s">
        <v>57</v>
      </c>
      <c r="B29" s="49">
        <f>B13+B18+B26</f>
        <v>117520</v>
      </c>
      <c r="C29" s="49">
        <f>C13+C18+C26</f>
        <v>1345476</v>
      </c>
    </row>
    <row r="30" spans="1:5" ht="14.4" hidden="1" customHeight="1" x14ac:dyDescent="0.3">
      <c r="A30" s="75"/>
      <c r="B30" s="50"/>
      <c r="C30" s="50" t="s">
        <v>2</v>
      </c>
    </row>
    <row r="31" spans="1:5" x14ac:dyDescent="0.3">
      <c r="A31" s="1" t="s">
        <v>72</v>
      </c>
      <c r="B31" s="49">
        <v>-334</v>
      </c>
      <c r="C31" s="49"/>
    </row>
    <row r="32" spans="1:5" ht="19.8" customHeight="1" x14ac:dyDescent="0.3">
      <c r="A32" s="1" t="s">
        <v>58</v>
      </c>
      <c r="B32" s="23">
        <f>'Отчет о фин.полож. 1кв.23г'!D7</f>
        <v>398020</v>
      </c>
      <c r="C32" s="47">
        <f>270718+495</f>
        <v>271213</v>
      </c>
      <c r="E32" s="44"/>
    </row>
    <row r="33" spans="1:4" ht="18.600000000000001" customHeight="1" x14ac:dyDescent="0.3">
      <c r="A33" s="76" t="s">
        <v>97</v>
      </c>
      <c r="B33" s="77">
        <f>'Отчет о фин.полож. 1кв.23г'!C7</f>
        <v>515206</v>
      </c>
      <c r="C33" s="25">
        <f>116470+3252+1496967</f>
        <v>1616689</v>
      </c>
    </row>
    <row r="34" spans="1:4" ht="2.4" customHeight="1" x14ac:dyDescent="0.3">
      <c r="A34" s="75"/>
      <c r="B34" s="78"/>
      <c r="C34" s="21" t="s">
        <v>2</v>
      </c>
    </row>
    <row r="35" spans="1:4" x14ac:dyDescent="0.3">
      <c r="A35" s="6"/>
      <c r="B35" s="6"/>
      <c r="C35" s="51"/>
    </row>
    <row r="36" spans="1:4" x14ac:dyDescent="0.3">
      <c r="A36" s="73"/>
      <c r="B36" s="74"/>
      <c r="C36" s="74"/>
    </row>
    <row r="38" spans="1:4" x14ac:dyDescent="0.3">
      <c r="A38" s="14"/>
      <c r="B38" s="72"/>
      <c r="C38" s="72"/>
      <c r="D38" s="6"/>
    </row>
    <row r="39" spans="1:4" ht="14.4" customHeight="1" x14ac:dyDescent="0.3">
      <c r="A39" s="24" t="s">
        <v>86</v>
      </c>
      <c r="B39" s="57" t="s">
        <v>11</v>
      </c>
      <c r="C39" s="58"/>
      <c r="D39" s="58"/>
    </row>
    <row r="40" spans="1:4" ht="14.4" customHeight="1" x14ac:dyDescent="0.3">
      <c r="A40" s="24"/>
      <c r="B40" s="24"/>
    </row>
    <row r="41" spans="1:4" x14ac:dyDescent="0.3">
      <c r="A41" s="24"/>
      <c r="B41" s="24"/>
    </row>
    <row r="42" spans="1:4" ht="14.4" customHeight="1" x14ac:dyDescent="0.3">
      <c r="A42" s="24" t="s">
        <v>87</v>
      </c>
      <c r="B42" s="59" t="s">
        <v>69</v>
      </c>
      <c r="C42" s="59"/>
      <c r="D42" s="8"/>
    </row>
    <row r="43" spans="1:4" x14ac:dyDescent="0.3">
      <c r="A43" s="15"/>
      <c r="B43" s="8"/>
      <c r="C43" s="8"/>
      <c r="D43" s="8"/>
    </row>
    <row r="44" spans="1:4" x14ac:dyDescent="0.3">
      <c r="A44" s="4" t="s">
        <v>98</v>
      </c>
      <c r="B44" s="8"/>
      <c r="C44" s="8"/>
      <c r="D44" s="8"/>
    </row>
    <row r="45" spans="1:4" x14ac:dyDescent="0.3">
      <c r="A45" s="56" t="s">
        <v>12</v>
      </c>
      <c r="B45" s="56"/>
      <c r="C45" s="56"/>
      <c r="D45" s="56"/>
    </row>
    <row r="49" customFormat="1" x14ac:dyDescent="0.3"/>
  </sheetData>
  <mergeCells count="11">
    <mergeCell ref="B42:C42"/>
    <mergeCell ref="A45:D45"/>
    <mergeCell ref="B38:C38"/>
    <mergeCell ref="A1:C2"/>
    <mergeCell ref="A36:C36"/>
    <mergeCell ref="A18:A19"/>
    <mergeCell ref="A26:A27"/>
    <mergeCell ref="A29:A30"/>
    <mergeCell ref="A33:A34"/>
    <mergeCell ref="B33:B34"/>
    <mergeCell ref="B39:D39"/>
  </mergeCells>
  <pageMargins left="0.7" right="0.7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A8807-0515-43FC-8D53-D7B0381F0085}">
  <dimension ref="A1:H23"/>
  <sheetViews>
    <sheetView tabSelected="1" workbookViewId="0">
      <selection activeCell="G12" sqref="G12"/>
    </sheetView>
  </sheetViews>
  <sheetFormatPr defaultRowHeight="14.4" x14ac:dyDescent="0.3"/>
  <cols>
    <col min="1" max="1" width="34.88671875" customWidth="1"/>
    <col min="2" max="2" width="21.88671875" customWidth="1"/>
    <col min="3" max="3" width="21.21875" customWidth="1"/>
  </cols>
  <sheetData>
    <row r="1" spans="1:8" x14ac:dyDescent="0.3">
      <c r="A1" s="60" t="s">
        <v>102</v>
      </c>
      <c r="B1" s="61"/>
      <c r="C1" s="61"/>
      <c r="D1" s="61"/>
    </row>
    <row r="2" spans="1:8" ht="30.6" customHeight="1" x14ac:dyDescent="0.3">
      <c r="A2" s="61"/>
      <c r="B2" s="61"/>
      <c r="C2" s="61"/>
      <c r="D2" s="61"/>
    </row>
    <row r="3" spans="1:8" ht="26.4" customHeight="1" thickBot="1" x14ac:dyDescent="0.35">
      <c r="A3" s="7" t="s">
        <v>0</v>
      </c>
      <c r="B3" s="42" t="s">
        <v>59</v>
      </c>
      <c r="C3" s="43" t="s">
        <v>60</v>
      </c>
      <c r="D3" s="42" t="s">
        <v>61</v>
      </c>
    </row>
    <row r="4" spans="1:8" x14ac:dyDescent="0.3">
      <c r="A4" s="54" t="s">
        <v>64</v>
      </c>
      <c r="B4" s="18">
        <v>300000</v>
      </c>
      <c r="C4" s="18">
        <v>-4275</v>
      </c>
      <c r="D4" s="18">
        <v>295725</v>
      </c>
    </row>
    <row r="5" spans="1:8" x14ac:dyDescent="0.3">
      <c r="A5" s="4" t="s">
        <v>62</v>
      </c>
      <c r="B5" s="9" t="s">
        <v>2</v>
      </c>
      <c r="C5" s="9" t="s">
        <v>2</v>
      </c>
      <c r="D5" s="18" t="s">
        <v>2</v>
      </c>
    </row>
    <row r="6" spans="1:8" ht="18.600000000000001" customHeight="1" thickBot="1" x14ac:dyDescent="0.35">
      <c r="A6" s="4" t="s">
        <v>63</v>
      </c>
      <c r="B6" s="9" t="s">
        <v>2</v>
      </c>
      <c r="C6" s="9">
        <v>199716</v>
      </c>
      <c r="D6" s="18">
        <v>199716</v>
      </c>
    </row>
    <row r="7" spans="1:8" ht="15" thickBot="1" x14ac:dyDescent="0.35">
      <c r="A7" s="55" t="s">
        <v>76</v>
      </c>
      <c r="B7" s="17">
        <v>300000</v>
      </c>
      <c r="C7" s="17">
        <f>C4+C6</f>
        <v>195441</v>
      </c>
      <c r="D7" s="17">
        <f>D4+D6</f>
        <v>495441</v>
      </c>
    </row>
    <row r="8" spans="1:8" x14ac:dyDescent="0.3">
      <c r="A8" s="4" t="s">
        <v>62</v>
      </c>
      <c r="B8" s="9" t="s">
        <v>2</v>
      </c>
      <c r="C8" s="9" t="s">
        <v>2</v>
      </c>
      <c r="D8" s="18" t="s">
        <v>2</v>
      </c>
    </row>
    <row r="9" spans="1:8" x14ac:dyDescent="0.3">
      <c r="A9" s="4" t="s">
        <v>65</v>
      </c>
      <c r="B9" s="9" t="s">
        <v>2</v>
      </c>
      <c r="C9" s="9">
        <f>'Отчет о совокуп.доходе 1кв. 23г'!C15</f>
        <v>58093</v>
      </c>
      <c r="D9" s="18">
        <f>C9</f>
        <v>58093</v>
      </c>
    </row>
    <row r="10" spans="1:8" ht="15" thickBot="1" x14ac:dyDescent="0.35">
      <c r="A10" s="4" t="s">
        <v>89</v>
      </c>
      <c r="B10" s="9"/>
      <c r="C10" s="9">
        <v>-195441</v>
      </c>
      <c r="D10" s="18"/>
    </row>
    <row r="11" spans="1:8" ht="15" thickBot="1" x14ac:dyDescent="0.35">
      <c r="A11" s="55" t="s">
        <v>85</v>
      </c>
      <c r="B11" s="17">
        <v>300000</v>
      </c>
      <c r="C11" s="17">
        <f>C7+C9+C10</f>
        <v>58093</v>
      </c>
      <c r="D11" s="17">
        <f>B11+C11</f>
        <v>358093</v>
      </c>
    </row>
    <row r="12" spans="1:8" x14ac:dyDescent="0.3">
      <c r="A12" s="6"/>
      <c r="B12" s="6"/>
      <c r="C12" s="6"/>
      <c r="D12" s="6"/>
    </row>
    <row r="13" spans="1:8" x14ac:dyDescent="0.3">
      <c r="A13" s="74"/>
      <c r="B13" s="74"/>
      <c r="C13" s="74"/>
      <c r="D13" s="74"/>
    </row>
    <row r="14" spans="1:8" x14ac:dyDescent="0.3">
      <c r="A14" s="6"/>
      <c r="B14" s="6"/>
      <c r="C14" s="6"/>
      <c r="D14" s="6"/>
    </row>
    <row r="15" spans="1:8" x14ac:dyDescent="0.3">
      <c r="H15" s="3"/>
    </row>
    <row r="16" spans="1:8" x14ac:dyDescent="0.3">
      <c r="A16" s="14"/>
      <c r="B16" s="72"/>
      <c r="C16" s="72"/>
      <c r="D16" s="6"/>
    </row>
    <row r="17" spans="1:4" x14ac:dyDescent="0.3">
      <c r="A17" s="24" t="s">
        <v>86</v>
      </c>
      <c r="B17" s="57" t="s">
        <v>11</v>
      </c>
      <c r="C17" s="58"/>
      <c r="D17" s="58"/>
    </row>
    <row r="18" spans="1:4" x14ac:dyDescent="0.3">
      <c r="A18" s="24"/>
      <c r="B18" s="24"/>
    </row>
    <row r="19" spans="1:4" ht="6" customHeight="1" x14ac:dyDescent="0.3">
      <c r="A19" s="24"/>
      <c r="B19" s="24"/>
    </row>
    <row r="20" spans="1:4" ht="14.4" customHeight="1" x14ac:dyDescent="0.3">
      <c r="A20" s="24" t="s">
        <v>87</v>
      </c>
      <c r="B20" s="59" t="s">
        <v>69</v>
      </c>
      <c r="C20" s="59"/>
      <c r="D20" s="8"/>
    </row>
    <row r="21" spans="1:4" x14ac:dyDescent="0.3">
      <c r="A21" s="15"/>
      <c r="B21" s="8"/>
      <c r="C21" s="8"/>
      <c r="D21" s="8"/>
    </row>
    <row r="22" spans="1:4" x14ac:dyDescent="0.3">
      <c r="A22" s="4" t="s">
        <v>98</v>
      </c>
      <c r="B22" s="8"/>
      <c r="C22" s="8"/>
      <c r="D22" s="8"/>
    </row>
    <row r="23" spans="1:4" x14ac:dyDescent="0.3">
      <c r="A23" s="56" t="s">
        <v>12</v>
      </c>
      <c r="B23" s="56"/>
      <c r="C23" s="56"/>
      <c r="D23" s="56"/>
    </row>
  </sheetData>
  <mergeCells count="6">
    <mergeCell ref="B20:C20"/>
    <mergeCell ref="A23:D23"/>
    <mergeCell ref="A1:D2"/>
    <mergeCell ref="A13:D13"/>
    <mergeCell ref="B16:C16"/>
    <mergeCell ref="B17:D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Отчет о совокуп.доходе 1кв. 23г</vt:lpstr>
      <vt:lpstr>Отчет о фин.полож. 1кв.23г</vt:lpstr>
      <vt:lpstr>Отчет ДДС 1кв.23г</vt:lpstr>
      <vt:lpstr>Отчет об измен.в кап. 1кв.23г</vt:lpstr>
      <vt:lpstr>'Отчет о совокуп.доходе 1кв. 23г'!_Hlk87975267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FinQ</dc:creator>
  <cp:lastModifiedBy>FinQ</cp:lastModifiedBy>
  <cp:lastPrinted>2023-04-26T05:25:59Z</cp:lastPrinted>
  <dcterms:created xsi:type="dcterms:W3CDTF">2015-06-05T18:19:34Z</dcterms:created>
  <dcterms:modified xsi:type="dcterms:W3CDTF">2023-05-22T11:29:37Z</dcterms:modified>
</cp:coreProperties>
</file>