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3 кв 2021\Полная ФО\"/>
    </mc:Choice>
  </mc:AlternateContent>
  <xr:revisionPtr revIDLastSave="0" documentId="13_ncr:1_{5A8A4B67-CF51-41AD-95F3-A6E409E6CE7B}" xr6:coauthVersionLast="47" xr6:coauthVersionMax="47" xr10:uidLastSave="{00000000-0000-0000-0000-000000000000}"/>
  <bookViews>
    <workbookView xWindow="-120" yWindow="-120" windowWidth="29040" windowHeight="15840" tabRatio="809" firstSheet="1" activeTab="3" xr2:uid="{00000000-000D-0000-FFFF-FFFF00000000}"/>
  </bookViews>
  <sheets>
    <sheet name="CF" sheetId="170" state="hidden" r:id="rId1"/>
    <sheet name="BS" sheetId="168" r:id="rId2"/>
    <sheet name="PL" sheetId="169" r:id="rId3"/>
    <sheet name="ДС" sheetId="176" r:id="rId4"/>
    <sheet name="Капитал" sheetId="174" r:id="rId5"/>
    <sheet name="ББ в тенге1" sheetId="160" state="hidden" r:id="rId6"/>
    <sheet name="ББ в тенге" sheetId="155" state="hidden" r:id="rId7"/>
    <sheet name="ОДДС" sheetId="156" state="hidden" r:id="rId8"/>
    <sheet name="СК в тенге" sheetId="154" state="hidden" r:id="rId9"/>
  </sheets>
  <externalReferences>
    <externalReference r:id="rId10"/>
  </externalReferences>
  <definedNames>
    <definedName name="__MAIN__">#REF!</definedName>
    <definedName name="__mdDATABody10__">#REF!</definedName>
    <definedName name="__mdDATABody21__">#REF!</definedName>
    <definedName name="__mdDATABody22__">#REF!</definedName>
    <definedName name="__mdDATABody30__">#REF!</definedName>
    <definedName name="__mdDATABody40__">#REF!</definedName>
    <definedName name="__mdDATABody50__">#REF!</definedName>
    <definedName name="__mdDATABody60__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OLE_LINK1" localSheetId="0">CF!$B$7</definedName>
    <definedName name="TextRefCopyRangeCount" hidden="1">34</definedName>
    <definedName name="XRefColumnsCount" hidden="1">1</definedName>
    <definedName name="XRefCopyRangeCount" hidden="1">1</definedName>
    <definedName name="XRefPasteRangeCount" hidden="1">1</definedName>
    <definedName name="_xlnm.Print_Area" localSheetId="6">'ББ в тенге'!$A$1:$D$123</definedName>
    <definedName name="_xlnm.Print_Area" localSheetId="5">'ББ в тенге1'!$A$1:$D$123</definedName>
    <definedName name="_xlnm.Print_Area" localSheetId="3">ДС!$A$1:$C$67</definedName>
    <definedName name="_xlnm.Print_Area" localSheetId="4">Капитал!$A$1:$H$33</definedName>
    <definedName name="_xlnm.Print_Area" localSheetId="8">'СК в тенге'!$A$1:$H$36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" i="176" l="1"/>
  <c r="A61" i="176"/>
  <c r="F20" i="174" l="1"/>
  <c r="H18" i="174"/>
  <c r="F24" i="174"/>
  <c r="H24" i="174" s="1"/>
  <c r="D18" i="174"/>
  <c r="A30" i="174"/>
  <c r="A48" i="168" s="1"/>
  <c r="A46" i="168"/>
  <c r="H20" i="174" l="1"/>
  <c r="A36" i="169"/>
  <c r="A38" i="169"/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C35" i="155" l="1"/>
  <c r="C110" i="155" l="1"/>
  <c r="C109" i="155"/>
  <c r="C107" i="155" s="1"/>
  <c r="C103" i="155"/>
  <c r="C101" i="155" s="1"/>
  <c r="C97" i="155"/>
  <c r="C95" i="155"/>
  <c r="C92" i="155"/>
  <c r="C91" i="155"/>
  <c r="C90" i="155"/>
  <c r="C88" i="155"/>
  <c r="C81" i="155"/>
  <c r="C80" i="155"/>
  <c r="C79" i="155"/>
  <c r="C78" i="155"/>
  <c r="C76" i="155"/>
  <c r="C68" i="155"/>
  <c r="C67" i="155"/>
  <c r="C66" i="155"/>
  <c r="C65" i="155"/>
  <c r="C62" i="155"/>
  <c r="C61" i="155"/>
  <c r="C58" i="155"/>
  <c r="C57" i="155"/>
  <c r="C55" i="155"/>
  <c r="C48" i="155"/>
  <c r="C45" i="155"/>
  <c r="C44" i="155"/>
  <c r="C43" i="155"/>
  <c r="C42" i="155"/>
  <c r="C41" i="155"/>
  <c r="C40" i="155"/>
  <c r="C38" i="155" s="1"/>
  <c r="C36" i="155"/>
  <c r="C34" i="155"/>
  <c r="C33" i="155"/>
  <c r="C31" i="155"/>
  <c r="C23" i="155"/>
  <c r="C22" i="155"/>
  <c r="C20" i="155"/>
  <c r="C19" i="155"/>
  <c r="C17" i="155"/>
  <c r="C12" i="155"/>
  <c r="C9" i="155"/>
  <c r="D74" i="156" l="1"/>
  <c r="C74" i="156"/>
  <c r="B74" i="156"/>
  <c r="D66" i="156"/>
  <c r="B66" i="156"/>
  <c r="F57" i="156"/>
  <c r="F48" i="156"/>
  <c r="F33" i="156"/>
  <c r="F26" i="156"/>
  <c r="F28" i="154"/>
  <c r="H23" i="154"/>
  <c r="H26" i="154"/>
  <c r="H24" i="154"/>
  <c r="H15" i="154"/>
  <c r="H14" i="154"/>
  <c r="H13" i="154"/>
  <c r="H10" i="154"/>
  <c r="F17" i="154"/>
  <c r="F13" i="156" l="1"/>
  <c r="F22" i="156" s="1"/>
  <c r="F37" i="156"/>
  <c r="B19" i="154"/>
  <c r="D17" i="154"/>
  <c r="D19" i="154" s="1"/>
  <c r="D28" i="154" s="1"/>
  <c r="D67" i="155"/>
  <c r="D34" i="155"/>
  <c r="D35" i="155"/>
  <c r="D111" i="155"/>
  <c r="C111" i="155"/>
  <c r="C93" i="155"/>
  <c r="D68" i="155"/>
  <c r="D36" i="155"/>
  <c r="C59" i="155"/>
  <c r="H25" i="154"/>
  <c r="H22" i="154"/>
  <c r="F42" i="156" l="1"/>
  <c r="F59" i="156" s="1"/>
  <c r="B28" i="154"/>
  <c r="H19" i="154"/>
  <c r="H28" i="154" s="1"/>
  <c r="C112" i="155"/>
  <c r="C114" i="155" s="1"/>
  <c r="F73" i="156"/>
  <c r="F65" i="156"/>
  <c r="D93" i="155"/>
  <c r="D59" i="155"/>
  <c r="A33" i="154"/>
  <c r="A31" i="154"/>
  <c r="A4" i="154"/>
  <c r="D112" i="155" l="1"/>
  <c r="D114" i="155" l="1"/>
</calcChain>
</file>

<file path=xl/sharedStrings.xml><?xml version="1.0" encoding="utf-8"?>
<sst xmlns="http://schemas.openxmlformats.org/spreadsheetml/2006/main" count="616" uniqueCount="356">
  <si>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</si>
  <si>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</si>
  <si>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</si>
  <si>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</si>
  <si>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</si>
  <si>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</si>
  <si>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</si>
  <si>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</si>
  <si>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</si>
  <si>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</si>
  <si>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</si>
  <si>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</si>
  <si>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</si>
  <si>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</si>
  <si>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</si>
  <si>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</si>
  <si>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</si>
  <si>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</si>
  <si>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</si>
  <si>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</si>
  <si>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</si>
  <si>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</si>
  <si>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</si>
  <si>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</si>
  <si>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</si>
  <si>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</si>
  <si>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</si>
  <si>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</si>
  <si>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</si>
  <si>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</si>
  <si>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</si>
  <si>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</si>
  <si>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</si>
  <si>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</si>
  <si>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</si>
  <si>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</si>
  <si>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</si>
  <si>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</si>
  <si>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</si>
  <si>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</si>
  <si>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</si>
  <si>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</si>
  <si>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</si>
  <si>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</si>
  <si>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</si>
  <si>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</si>
  <si>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</si>
  <si>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</si>
  <si>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</si>
  <si>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</si>
  <si>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от инвестиционного дохода (убытка) по пенсионным активам</t>
  </si>
  <si>
    <t>3.1</t>
  </si>
  <si>
    <t>4.1</t>
  </si>
  <si>
    <t>Операционные расходы</t>
  </si>
  <si>
    <t>(в тысячах тенге)</t>
  </si>
  <si>
    <t>аффилированным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</si>
  <si>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</si>
  <si>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</si>
  <si>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</si>
  <si>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управления активами</t>
  </si>
  <si>
    <t>от брокерских услуг</t>
  </si>
  <si>
    <t>от услуг маркет-мейкера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</si>
  <si>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</si>
  <si>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</si>
  <si>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</si>
  <si>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</si>
  <si>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</si>
  <si>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</si>
  <si>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</si>
  <si>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</si>
  <si>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</si>
  <si>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</si>
  <si>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</si>
  <si>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</si>
  <si>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</si>
  <si>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</si>
  <si>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</si>
  <si>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</si>
  <si>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</si>
  <si>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</si>
  <si>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</si>
  <si>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</si>
  <si>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</si>
  <si>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</si>
  <si>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</si>
  <si>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</si>
  <si>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</si>
  <si>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</si>
  <si>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</si>
  <si>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</si>
  <si>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</si>
  <si>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</si>
  <si>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</si>
  <si>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</si>
  <si>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</si>
  <si>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</si>
  <si>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</si>
  <si>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</si>
  <si>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</si>
  <si>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</si>
  <si>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</si>
  <si>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</si>
  <si>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</si>
  <si>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</si>
  <si>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</si>
  <si>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</si>
  <si>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</si>
  <si>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</si>
  <si>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</si>
  <si>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</si>
  <si>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</si>
  <si>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</si>
  <si>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</si>
  <si>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</si>
  <si>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</si>
  <si>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</si>
  <si>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</si>
  <si>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</si>
  <si>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</si>
  <si>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</si>
  <si>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</si>
  <si>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</si>
  <si>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</si>
  <si>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</si>
  <si>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</si>
  <si>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</si>
  <si>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</si>
  <si>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</si>
  <si>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</si>
  <si>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</si>
  <si>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</si>
  <si>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</si>
  <si>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</si>
  <si>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</si>
  <si>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</si>
  <si>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</si>
  <si>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</si>
  <si>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-</t>
  </si>
  <si>
    <t>Итого активы:</t>
  </si>
  <si>
    <t>Итого обязательства:</t>
  </si>
  <si>
    <t>Телефон: +7 (727) 311-10-64 вн.645</t>
  </si>
  <si>
    <t>Итого капитал: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</si>
  <si>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</si>
  <si>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</si>
  <si>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</si>
  <si>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</si>
  <si>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обесцение)</t>
  </si>
  <si>
    <t xml:space="preserve">Дебиторская задолженность </t>
  </si>
  <si>
    <t>по состоянию на 01 декабря 2018 года</t>
  </si>
  <si>
    <t>Председатель Правления _____________________________ /Миникеев Роман Дамирович  Дата  10.12.2018 г.</t>
  </si>
  <si>
    <t>Главный бухгалтер ________________________________ / Хон Т.Э. Дата 10.12.2018 г.</t>
  </si>
  <si>
    <t>Исполнитель____________________________________/Хон Т. Э. Дата 10.12.2018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</si>
  <si>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</si>
  <si>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</si>
  <si>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</si>
  <si>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</si>
  <si>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</si>
  <si>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</si>
  <si>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</si>
  <si>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</si>
  <si>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31 декабря 2016 года</t>
  </si>
  <si>
    <t>Чистая прибыль</t>
  </si>
  <si>
    <t>Выпуск простых акций</t>
  </si>
  <si>
    <t>Выплата дивидендов</t>
  </si>
  <si>
    <t>31 декабря 2017 года</t>
  </si>
  <si>
    <t>Прочий совокупный убыток</t>
  </si>
  <si>
    <t>ЦБ АО "Асыл Инвест" после ликвидации</t>
  </si>
  <si>
    <t>активы АО "Асыл Инвест" при присоединении</t>
  </si>
  <si>
    <t>30 ноября 2018 года</t>
  </si>
  <si>
    <t>(в тенге)</t>
  </si>
  <si>
    <t>30 ноября 2017 года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</si>
  <si>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</si>
  <si>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</si>
  <si>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</si>
  <si>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</si>
  <si>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</si>
  <si>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</si>
  <si>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</si>
  <si>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</si>
  <si>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</si>
  <si>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</si>
  <si>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</si>
  <si>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</si>
  <si>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</si>
  <si>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</si>
  <si>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</si>
  <si>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</si>
  <si>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</si>
  <si>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</si>
  <si>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</si>
  <si>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</si>
  <si>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</si>
  <si>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</si>
  <si>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</si>
  <si>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</si>
  <si>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</si>
  <si>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</si>
  <si>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</si>
  <si>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</si>
  <si>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</si>
  <si>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</si>
  <si>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</si>
  <si>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</si>
  <si>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</si>
  <si>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</si>
  <si>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</si>
  <si>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</si>
  <si>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</si>
  <si>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</si>
  <si>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</si>
  <si>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</si>
  <si>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</si>
  <si>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</si>
  <si>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</si>
  <si>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</si>
  <si>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</si>
  <si>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</si>
  <si>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</si>
  <si>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</si>
  <si>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 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</si>
  <si>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</si>
  <si>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</si>
  <si>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</si>
  <si>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</si>
  <si>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</si>
  <si>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</si>
  <si>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</si>
  <si>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</si>
  <si>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</si>
  <si>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</si>
  <si>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</si>
  <si>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</si>
  <si>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</si>
  <si>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</si>
  <si>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</si>
  <si>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</si>
  <si>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</si>
  <si>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</si>
  <si>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</si>
  <si>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</si>
  <si>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</si>
  <si>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</si>
  <si>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</si>
  <si>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</si>
  <si>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</si>
  <si>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</si>
  <si>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</si>
  <si>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</si>
  <si>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</si>
  <si>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</si>
  <si>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</si>
  <si>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</si>
  <si>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</si>
  <si>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</si>
  <si>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</si>
  <si>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</si>
  <si>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</si>
  <si>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</si>
  <si>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</si>
  <si>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</si>
  <si>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</si>
  <si>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по услугам иных профессиональных участников рынка ценных бумаг</t>
  </si>
  <si>
    <t>по состоянию на 01 декабря 2020 года</t>
  </si>
  <si>
    <t>Гудвил</t>
  </si>
  <si>
    <t>Текущие счета и депозиты клиентов</t>
  </si>
  <si>
    <t>ИТОГО ОБЯЗАТЕЛЬСТВА</t>
  </si>
  <si>
    <t>Нераспределенная прибыль</t>
  </si>
  <si>
    <t>ИТОГО КАПИТАЛ</t>
  </si>
  <si>
    <t>Прочие доходы/(расходы)</t>
  </si>
  <si>
    <t>Расход по налогу на прибыль</t>
  </si>
  <si>
    <t>Денежные средства и их эквиваленты</t>
  </si>
  <si>
    <t>ИТОГО АКТИВЫ</t>
  </si>
  <si>
    <t>31 декабря</t>
  </si>
  <si>
    <t>2020 года</t>
  </si>
  <si>
    <t>2019 года</t>
  </si>
  <si>
    <t>АКТИВЫ: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</si>
  <si>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</si>
  <si>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</si>
  <si>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</si>
  <si>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</si>
  <si>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</si>
  <si>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>Активы в форме права пользования</t>
  </si>
  <si>
    <t>Текущие налоговые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</si>
  <si>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</si>
  <si>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</si>
  <si>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</si>
  <si>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</si>
  <si>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</si>
  <si>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</si>
  <si>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</si>
  <si>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</si>
  <si>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</si>
  <si>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</si>
  <si>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</si>
  <si>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</si>
  <si>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</si>
  <si>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</si>
  <si>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ЧИСТЫЙ ПРОЦЕНТНЫЙ Доход/(РАСХОД) ДО РАСХОДов ПО КРЕДИТНЫМ УБЫТКАМ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</si>
  <si>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</si>
  <si>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</si>
  <si>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</si>
  <si>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</si>
  <si>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</si>
  <si>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</si>
  <si>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</si>
  <si>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</si>
  <si>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</si>
  <si>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Год,</t>
  </si>
  <si>
    <t>закончив-шийся</t>
  </si>
  <si>
    <t>ДВИЖЕНИЕ ДЕНЕЖНЫХ СРЕДСТВ ОТ ОПЕРАЦИОННОЙ ДЕЯТЕЛЬНОСТИ:</t>
  </si>
  <si>
    <t>Нереализованный 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</si>
  <si>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</si>
  <si>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</si>
  <si>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 xml:space="preserve">(Прибыль)/убыток от продажи основных средств и нематериальных активов </t>
  </si>
  <si>
    <t>Износ основных средств и амортизация нематериальных активов</t>
  </si>
  <si>
    <t>Амортизация активов в форме праве пользования</t>
  </si>
  <si>
    <t>Процентные расходы по обязательствам по аренде</t>
  </si>
  <si>
    <t>Начисленные расходы по неиспользованным отпускам</t>
  </si>
  <si>
    <t>Начисленные отложенные налоги</t>
  </si>
  <si>
    <t>Денежные средства от операционной деятельности</t>
  </si>
  <si>
    <t>(Увеличение)/уменьшение операционных активов:</t>
  </si>
  <si>
    <t>Финансовые активы, оцениваемые по справедливой стоимости через прибыль или убыток</t>
  </si>
  <si>
    <t xml:space="preserve">Займы клиентам </t>
  </si>
  <si>
    <t>(Уменьшение)/увеличение в операционных обязательствах:</t>
  </si>
  <si>
    <t>Обязательства по соглашениям РЕПО</t>
  </si>
  <si>
    <t xml:space="preserve">Текущие счета и депозиты клиентов </t>
  </si>
  <si>
    <t>Денежные средства (использованные в)/от операционной деятельности до налогообложения</t>
  </si>
  <si>
    <t>Чистые денежные средства (использованные в)/от операционной деятельности</t>
  </si>
  <si>
    <t>Примечания</t>
  </si>
  <si>
    <t>30 сентября 2021 года</t>
  </si>
  <si>
    <t>31 декабря 2020 года</t>
  </si>
  <si>
    <t>30 сентября 2020 года</t>
  </si>
  <si>
    <t>1 января 2020 года</t>
  </si>
  <si>
    <t>1 января 2021 года</t>
  </si>
  <si>
    <t>Заместитель Председателя Правления _____________________________ /Лер Е.О.  Дата  07.10.2021 г.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</si>
  <si>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</si>
  <si>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</si>
  <si>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</si>
  <si>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</si>
  <si>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</si>
  <si>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Поступления от выпуска простых акций</t>
  </si>
  <si>
    <t>Погашение обязательств по аренде</t>
  </si>
  <si>
    <t>Погашение выпущенных долговых ценных бумаг</t>
  </si>
  <si>
    <t>Поступления от выпуска долговых ценных бумаг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</si>
  <si>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</si>
  <si>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</si>
  <si>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</si>
  <si>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</si>
  <si>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Промежуточный консолидированный сокращенный отчет о финансовом положении по состоянию на 30 сентября 2021г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</si>
  <si>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Промежуточный консолидированный сокращенный отчет об изменених капитала</t>
  </si>
  <si>
    <t>на 30 Сентября 2021 ГОДА</t>
  </si>
  <si>
    <t>за девять месяцев, завершившиеся на 30 сентября 2021 года</t>
  </si>
  <si>
    <t>за девять месяцев, завершившиеся на 30 сентября 2020 года</t>
  </si>
  <si>
    <t>Балансовая стоимость акций (в тенге)</t>
  </si>
  <si>
    <t xml:space="preserve">Промежуточный консолидированный сокращенный отчет о совокупном доходе по состоянию на 30 сентября 2021г  (в тысячах казахстанских тенге)              </t>
  </si>
  <si>
    <t xml:space="preserve">Промежуточный консолидированный сокращенный отчет о движении денежных средств на 30 сентября 2021г (в тысячах казахстанских тенге)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</si>
</sst>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\ _₽_-;\-* #,##0\ _₽_-;_-* &quot;-&quot;\ _₽_-;_-@_-"/>
    <numFmt numFmtId="168" formatCode="_-* #,##0.00\ _₽_-;\-* #,##0.00\ _₽_-;_-* &quot;-&quot;??\ _₽_-;_-@_-"/>
    <numFmt numFmtId="169" formatCode="_-* #,##0_р_._-;\-* #,##0_р_._-;_-* &quot;-&quot;_р_._-;_-@_-"/>
    <numFmt numFmtId="170" formatCode="_-* #,##0.00_р_._-;\-* #,##0.00_р_._-;_-* &quot;-&quot;??_р_._-;_-@_-"/>
    <numFmt numFmtId="171" formatCode="_([$€]* #,##0.00_);_([$€]* \(#,##0.00\);_([$€]* &quot;-&quot;??_);_(@_)"/>
    <numFmt numFmtId="172" formatCode="_-* #,##0.00_K_Z_T_-;\-* #,##0.00_K_Z_T_-;_-* &quot;-&quot;??_K_Z_T_-;_-@_-"/>
    <numFmt numFmtId="173" formatCode="_-* #,##0.00[$€]_-;\-* #,##0.00[$€]_-;_-* &quot;-&quot;??[$€]_-;_-@_-"/>
    <numFmt numFmtId="174" formatCode="_-* #&quot;,&quot;##0\ _р_._-;\-* #&quot;,&quot;##0\ _р_._-;_-* &quot;-&quot;\ _р_._-;_-@_-"/>
    <numFmt numFmtId="175" formatCode="_-* #&quot;,&quot;##0.00\ _р_._-;\-* #&quot;,&quot;##0.00\ _р_._-;_-* &quot;-&quot;??\ _р_._-;_-@_-"/>
    <numFmt numFmtId="176" formatCode="_(* #,##0_);_(* \(#,##0\);_(* &quot;-&quot;??_);_(@_)"/>
    <numFmt numFmtId="177" formatCode="_-* #,##0_р_._-;\-* #,##0_р_._-;_-* &quot;-&quot;??_р_._-;_-@_-"/>
    <numFmt numFmtId="178" formatCode="_(* #,##0.00000_);_(* \(#,##0.00000\);_(* &quot;-&quot;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5"/>
      <name val="Calibri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5088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42" fillId="0" borderId="0"/>
    <xf numFmtId="0" fontId="43" fillId="0" borderId="0">
      <alignment horizontal="right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4" fillId="0" borderId="0">
      <alignment horizontal="center" vertical="top"/>
    </xf>
    <xf numFmtId="0" fontId="45" fillId="0" borderId="0">
      <alignment horizontal="center" vertical="top"/>
    </xf>
    <xf numFmtId="0" fontId="44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3" fillId="0" borderId="0">
      <alignment horizontal="right" vertical="top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/>
    <xf numFmtId="0" fontId="1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42" fillId="0" borderId="0"/>
    <xf numFmtId="0" fontId="14" fillId="0" borderId="0"/>
    <xf numFmtId="0" fontId="17" fillId="0" borderId="0"/>
    <xf numFmtId="0" fontId="14" fillId="0" borderId="0"/>
    <xf numFmtId="0" fontId="42" fillId="0" borderId="0"/>
    <xf numFmtId="0" fontId="22" fillId="0" borderId="0"/>
    <xf numFmtId="0" fontId="14" fillId="0" borderId="0"/>
    <xf numFmtId="0" fontId="21" fillId="0" borderId="0"/>
    <xf numFmtId="0" fontId="46" fillId="0" borderId="0"/>
    <xf numFmtId="0" fontId="4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0"/>
    <xf numFmtId="0" fontId="38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9" fillId="4" borderId="0" applyNumberFormat="0" applyBorder="0" applyAlignment="0" applyProtection="0"/>
    <xf numFmtId="0" fontId="19" fillId="0" borderId="0">
      <alignment vertical="center"/>
    </xf>
    <xf numFmtId="0" fontId="11" fillId="0" borderId="0"/>
    <xf numFmtId="171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23" borderId="8" applyNumberFormat="0" applyFont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4" applyNumberFormat="0" applyAlignment="0" applyProtection="0"/>
    <xf numFmtId="0" fontId="59" fillId="28" borderId="15" applyNumberFormat="0" applyAlignment="0" applyProtection="0"/>
    <xf numFmtId="0" fontId="60" fillId="28" borderId="14" applyNumberFormat="0" applyAlignment="0" applyProtection="0"/>
    <xf numFmtId="0" fontId="61" fillId="0" borderId="16" applyNumberFormat="0" applyFill="0" applyAlignment="0" applyProtection="0"/>
    <xf numFmtId="0" fontId="62" fillId="29" borderId="1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65" fillId="31" borderId="0" applyNumberFormat="0" applyBorder="0" applyAlignment="0" applyProtection="0"/>
    <xf numFmtId="0" fontId="65" fillId="35" borderId="0" applyNumberFormat="0" applyBorder="0" applyAlignment="0" applyProtection="0"/>
    <xf numFmtId="0" fontId="65" fillId="39" borderId="0" applyNumberFormat="0" applyBorder="0" applyAlignment="0" applyProtection="0"/>
    <xf numFmtId="0" fontId="65" fillId="4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9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5" fillId="21" borderId="7" applyNumberFormat="0" applyAlignment="0" applyProtection="0"/>
    <xf numFmtId="0" fontId="33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16" fillId="0" borderId="0"/>
    <xf numFmtId="0" fontId="11" fillId="0" borderId="0"/>
    <xf numFmtId="0" fontId="9" fillId="0" borderId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6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6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16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9" fillId="0" borderId="0"/>
    <xf numFmtId="170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5" fillId="4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65" fillId="46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5" fillId="50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5" fillId="5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5" fillId="42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5" fillId="42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38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83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84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52" borderId="0" applyNumberFormat="0" applyBorder="0" applyAlignment="0" applyProtection="0"/>
    <xf numFmtId="170" fontId="16" fillId="0" borderId="0" applyFont="0" applyFill="0" applyBorder="0" applyAlignment="0" applyProtection="0"/>
    <xf numFmtId="0" fontId="9" fillId="44" borderId="0" applyNumberFormat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42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0" borderId="0"/>
    <xf numFmtId="0" fontId="11" fillId="0" borderId="0"/>
    <xf numFmtId="0" fontId="9" fillId="30" borderId="18" applyNumberFormat="0" applyFont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8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8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44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9" fillId="40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4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0" borderId="0"/>
    <xf numFmtId="0" fontId="9" fillId="3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11" fillId="0" borderId="0"/>
    <xf numFmtId="0" fontId="46" fillId="0" borderId="0"/>
    <xf numFmtId="0" fontId="17" fillId="30" borderId="18" applyNumberFormat="0" applyFont="0" applyAlignment="0" applyProtection="0"/>
    <xf numFmtId="0" fontId="17" fillId="30" borderId="18" applyNumberFormat="0" applyFont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168" fontId="11" fillId="0" borderId="0" applyFont="0" applyFill="0" applyBorder="0" applyAlignment="0" applyProtection="0"/>
    <xf numFmtId="0" fontId="21" fillId="0" borderId="0"/>
    <xf numFmtId="0" fontId="8" fillId="0" borderId="0"/>
    <xf numFmtId="0" fontId="21" fillId="0" borderId="0"/>
    <xf numFmtId="0" fontId="7" fillId="0" borderId="0"/>
    <xf numFmtId="170" fontId="1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" fillId="0" borderId="0"/>
    <xf numFmtId="0" fontId="6" fillId="30" borderId="18" applyNumberFormat="0" applyFont="0" applyAlignment="0" applyProtection="0"/>
    <xf numFmtId="169" fontId="16" fillId="0" borderId="0" applyFont="0" applyFill="0" applyBorder="0" applyAlignment="0" applyProtection="0"/>
    <xf numFmtId="0" fontId="6" fillId="0" borderId="0"/>
    <xf numFmtId="0" fontId="21" fillId="0" borderId="0"/>
    <xf numFmtId="0" fontId="89" fillId="0" borderId="0"/>
    <xf numFmtId="170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30" borderId="18" applyNumberFormat="0" applyFont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4" fillId="0" borderId="0"/>
    <xf numFmtId="0" fontId="4" fillId="30" borderId="18" applyNumberFormat="0" applyFont="0" applyAlignment="0" applyProtection="0"/>
    <xf numFmtId="0" fontId="92" fillId="0" borderId="0"/>
    <xf numFmtId="0" fontId="4" fillId="0" borderId="0"/>
    <xf numFmtId="170" fontId="16" fillId="0" borderId="0" applyFon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1" fillId="0" borderId="0"/>
    <xf numFmtId="0" fontId="2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6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47" fillId="0" borderId="0"/>
    <xf numFmtId="0" fontId="21" fillId="0" borderId="0"/>
    <xf numFmtId="0" fontId="1" fillId="0" borderId="0"/>
    <xf numFmtId="170" fontId="1" fillId="0" borderId="0" applyFont="0" applyFill="0" applyBorder="0" applyAlignment="0" applyProtection="0"/>
  </cellStyleXfs>
  <cellXfs count="298">
    <xf numFmtId="0" fontId="0" fillId="0" borderId="0" xfId="0"/>
    <xf numFmtId="1" fontId="40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vertical="center" wrapText="1" indent="1"/>
    </xf>
    <xf numFmtId="0" fontId="48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/>
    <xf numFmtId="0" fontId="4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87" fillId="0" borderId="10" xfId="0" applyNumberFormat="1" applyFont="1" applyBorder="1" applyAlignment="1">
      <alignment horizontal="left" vertical="center" wrapText="1" indent="1"/>
    </xf>
    <xf numFmtId="0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1" fillId="0" borderId="0" xfId="0" applyFont="1"/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3" fontId="49" fillId="56" borderId="10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0" fillId="56" borderId="0" xfId="0" applyFill="1"/>
    <xf numFmtId="0" fontId="40" fillId="0" borderId="0" xfId="0" applyFont="1" applyAlignment="1">
      <alignment horizontal="left"/>
    </xf>
    <xf numFmtId="0" fontId="0" fillId="0" borderId="0" xfId="0"/>
    <xf numFmtId="0" fontId="86" fillId="0" borderId="0" xfId="0" applyFont="1" applyAlignment="1">
      <alignment horizontal="left"/>
    </xf>
    <xf numFmtId="3" fontId="40" fillId="56" borderId="0" xfId="0" applyNumberFormat="1" applyFont="1" applyFill="1" applyAlignment="1">
      <alignment horizontal="center"/>
    </xf>
    <xf numFmtId="3" fontId="40" fillId="56" borderId="10" xfId="0" applyNumberFormat="1" applyFont="1" applyFill="1" applyBorder="1" applyAlignment="1">
      <alignment horizontal="center" vertical="top" wrapText="1"/>
    </xf>
    <xf numFmtId="0" fontId="48" fillId="56" borderId="10" xfId="0" applyNumberFormat="1" applyFont="1" applyFill="1" applyBorder="1" applyAlignment="1">
      <alignment horizontal="center" vertical="center" wrapText="1"/>
    </xf>
    <xf numFmtId="1" fontId="49" fillId="56" borderId="10" xfId="0" applyNumberFormat="1" applyFont="1" applyFill="1" applyBorder="1" applyAlignment="1">
      <alignment horizontal="center" vertical="center"/>
    </xf>
    <xf numFmtId="0" fontId="48" fillId="56" borderId="10" xfId="0" applyFont="1" applyFill="1" applyBorder="1" applyAlignment="1">
      <alignment horizontal="center"/>
    </xf>
    <xf numFmtId="3" fontId="48" fillId="56" borderId="10" xfId="0" applyNumberFormat="1" applyFont="1" applyFill="1" applyBorder="1" applyAlignment="1">
      <alignment horizontal="center" vertical="center" wrapText="1"/>
    </xf>
    <xf numFmtId="0" fontId="40" fillId="56" borderId="10" xfId="50839" applyNumberFormat="1" applyFont="1" applyFill="1" applyBorder="1" applyAlignment="1">
      <alignment horizontal="center" vertical="center" wrapText="1"/>
    </xf>
    <xf numFmtId="1" fontId="40" fillId="56" borderId="10" xfId="50839" applyNumberFormat="1" applyFont="1" applyFill="1" applyBorder="1" applyAlignment="1">
      <alignment horizontal="center" vertical="center" wrapText="1"/>
    </xf>
    <xf numFmtId="3" fontId="48" fillId="56" borderId="10" xfId="0" applyNumberFormat="1" applyFont="1" applyFill="1" applyBorder="1" applyAlignment="1">
      <alignment horizontal="center" vertical="top" wrapText="1"/>
    </xf>
    <xf numFmtId="0" fontId="49" fillId="56" borderId="10" xfId="0" applyNumberFormat="1" applyFont="1" applyFill="1" applyBorder="1" applyAlignment="1">
      <alignment horizontal="center" vertical="top" wrapText="1"/>
    </xf>
    <xf numFmtId="3" fontId="86" fillId="56" borderId="0" xfId="0" applyNumberFormat="1" applyFont="1" applyFill="1" applyAlignment="1">
      <alignment horizontal="center"/>
    </xf>
    <xf numFmtId="0" fontId="49" fillId="56" borderId="0" xfId="0" applyFont="1" applyFill="1" applyAlignment="1">
      <alignment horizontal="center"/>
    </xf>
    <xf numFmtId="3" fontId="49" fillId="56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93" fillId="56" borderId="0" xfId="0" applyFont="1" applyFill="1" applyAlignment="1">
      <alignment horizontal="left" vertical="center"/>
    </xf>
    <xf numFmtId="0" fontId="94" fillId="56" borderId="0" xfId="0" applyFont="1" applyFill="1" applyAlignment="1"/>
    <xf numFmtId="0" fontId="94" fillId="56" borderId="0" xfId="0" applyFont="1" applyFill="1"/>
    <xf numFmtId="0" fontId="93" fillId="56" borderId="0" xfId="0" applyFont="1" applyFill="1" applyAlignment="1">
      <alignment horizontal="justify" vertical="center"/>
    </xf>
    <xf numFmtId="0" fontId="93" fillId="56" borderId="0" xfId="0" applyFont="1" applyFill="1" applyAlignment="1">
      <alignment vertical="center"/>
    </xf>
    <xf numFmtId="0" fontId="95" fillId="56" borderId="0" xfId="0" applyFont="1" applyFill="1" applyAlignment="1">
      <alignment vertical="center"/>
    </xf>
    <xf numFmtId="0" fontId="96" fillId="56" borderId="0" xfId="0" applyFont="1" applyFill="1" applyAlignment="1">
      <alignment horizontal="center" vertical="center" wrapText="1"/>
    </xf>
    <xf numFmtId="0" fontId="97" fillId="56" borderId="0" xfId="0" applyFont="1" applyFill="1"/>
    <xf numFmtId="0" fontId="97" fillId="56" borderId="0" xfId="0" applyFont="1" applyFill="1" applyAlignment="1">
      <alignment vertical="center" wrapText="1"/>
    </xf>
    <xf numFmtId="0" fontId="98" fillId="56" borderId="0" xfId="0" applyFont="1" applyFill="1" applyAlignment="1">
      <alignment vertical="center" wrapText="1"/>
    </xf>
    <xf numFmtId="0" fontId="96" fillId="56" borderId="0" xfId="0" applyFont="1" applyFill="1" applyAlignment="1">
      <alignment vertical="center" wrapText="1"/>
    </xf>
    <xf numFmtId="0" fontId="97" fillId="56" borderId="0" xfId="0" applyFont="1" applyFill="1" applyAlignment="1"/>
    <xf numFmtId="0" fontId="99" fillId="0" borderId="0" xfId="0" applyFont="1" applyAlignment="1">
      <alignment horizontal="left"/>
    </xf>
    <xf numFmtId="0" fontId="99" fillId="0" borderId="0" xfId="0" applyFont="1" applyAlignment="1"/>
    <xf numFmtId="0" fontId="100" fillId="0" borderId="0" xfId="0" applyFont="1" applyAlignment="1">
      <alignment horizontal="left"/>
    </xf>
    <xf numFmtId="0" fontId="97" fillId="0" borderId="0" xfId="0" applyFont="1" applyAlignment="1"/>
    <xf numFmtId="0" fontId="97" fillId="0" borderId="0" xfId="0" applyFont="1" applyFill="1" applyAlignment="1"/>
    <xf numFmtId="0" fontId="49" fillId="56" borderId="0" xfId="0" applyFont="1" applyFill="1"/>
    <xf numFmtId="0" fontId="49" fillId="56" borderId="0" xfId="0" applyFont="1" applyFill="1" applyAlignment="1"/>
    <xf numFmtId="0" fontId="101" fillId="56" borderId="0" xfId="0" applyFont="1" applyFill="1"/>
    <xf numFmtId="0" fontId="101" fillId="56" borderId="0" xfId="0" applyFont="1" applyFill="1" applyAlignment="1"/>
    <xf numFmtId="3" fontId="97" fillId="56" borderId="0" xfId="0" applyNumberFormat="1" applyFont="1" applyFill="1"/>
    <xf numFmtId="3" fontId="102" fillId="56" borderId="0" xfId="0" applyNumberFormat="1" applyFont="1" applyFill="1" applyAlignment="1">
      <alignment horizontal="center"/>
    </xf>
    <xf numFmtId="0" fontId="102" fillId="56" borderId="0" xfId="0" applyFont="1" applyFill="1" applyAlignment="1">
      <alignment horizontal="center"/>
    </xf>
    <xf numFmtId="3" fontId="41" fillId="0" borderId="10" xfId="50869" applyNumberFormat="1" applyFont="1" applyBorder="1" applyAlignment="1">
      <alignment horizontal="center" vertical="center" wrapText="1"/>
    </xf>
    <xf numFmtId="0" fontId="40" fillId="0" borderId="10" xfId="50869" applyNumberFormat="1" applyFont="1" applyBorder="1" applyAlignment="1">
      <alignment horizontal="center" vertical="center" wrapText="1"/>
    </xf>
    <xf numFmtId="3" fontId="40" fillId="0" borderId="10" xfId="50869" applyNumberFormat="1" applyFont="1" applyBorder="1" applyAlignment="1">
      <alignment horizontal="center" vertical="center" wrapText="1"/>
    </xf>
    <xf numFmtId="0" fontId="41" fillId="0" borderId="10" xfId="50869" applyNumberFormat="1" applyFont="1" applyBorder="1" applyAlignment="1">
      <alignment horizontal="center" vertical="center" wrapText="1"/>
    </xf>
    <xf numFmtId="3" fontId="98" fillId="56" borderId="0" xfId="0" applyNumberFormat="1" applyFont="1" applyFill="1" applyAlignment="1">
      <alignment horizontal="center" vertical="center"/>
    </xf>
    <xf numFmtId="177" fontId="98" fillId="56" borderId="21" xfId="83" applyNumberFormat="1" applyFont="1" applyFill="1" applyBorder="1" applyAlignment="1">
      <alignment horizontal="center" vertical="center"/>
    </xf>
    <xf numFmtId="0" fontId="98" fillId="56" borderId="0" xfId="0" applyFont="1" applyFill="1" applyAlignment="1">
      <alignment horizontal="center" vertical="center"/>
    </xf>
    <xf numFmtId="0" fontId="98" fillId="56" borderId="0" xfId="0" applyFont="1" applyFill="1" applyAlignment="1">
      <alignment horizontal="center" vertical="center" wrapText="1"/>
    </xf>
    <xf numFmtId="177" fontId="98" fillId="56" borderId="0" xfId="83" applyNumberFormat="1" applyFont="1" applyFill="1" applyAlignment="1">
      <alignment horizontal="center" vertical="center"/>
    </xf>
    <xf numFmtId="176" fontId="98" fillId="56" borderId="0" xfId="83" applyNumberFormat="1" applyFont="1" applyFill="1" applyAlignment="1">
      <alignment horizontal="center" vertical="center" wrapText="1"/>
    </xf>
    <xf numFmtId="3" fontId="98" fillId="56" borderId="21" xfId="0" applyNumberFormat="1" applyFont="1" applyFill="1" applyBorder="1" applyAlignment="1">
      <alignment horizontal="center" vertical="center"/>
    </xf>
    <xf numFmtId="0" fontId="98" fillId="56" borderId="21" xfId="0" applyFont="1" applyFill="1" applyBorder="1" applyAlignment="1">
      <alignment horizontal="center" vertical="center" wrapText="1"/>
    </xf>
    <xf numFmtId="177" fontId="98" fillId="56" borderId="0" xfId="83" applyNumberFormat="1" applyFont="1" applyFill="1" applyAlignment="1">
      <alignment horizontal="center" vertical="center" wrapText="1"/>
    </xf>
    <xf numFmtId="3" fontId="96" fillId="56" borderId="0" xfId="0" applyNumberFormat="1" applyFont="1" applyFill="1" applyAlignment="1">
      <alignment horizontal="center" vertical="center"/>
    </xf>
    <xf numFmtId="0" fontId="98" fillId="56" borderId="20" xfId="0" applyFont="1" applyFill="1" applyBorder="1" applyAlignment="1">
      <alignment horizontal="center" vertical="center"/>
    </xf>
    <xf numFmtId="0" fontId="98" fillId="56" borderId="20" xfId="0" applyFont="1" applyFill="1" applyBorder="1" applyAlignment="1">
      <alignment horizontal="center" vertical="center" wrapText="1"/>
    </xf>
    <xf numFmtId="3" fontId="96" fillId="56" borderId="22" xfId="0" applyNumberFormat="1" applyFont="1" applyFill="1" applyBorder="1" applyAlignment="1">
      <alignment horizontal="center" vertical="center"/>
    </xf>
    <xf numFmtId="3" fontId="96" fillId="56" borderId="22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vertical="center"/>
    </xf>
    <xf numFmtId="0" fontId="94" fillId="0" borderId="0" xfId="0" applyFont="1"/>
    <xf numFmtId="0" fontId="95" fillId="0" borderId="0" xfId="0" applyFont="1" applyAlignment="1">
      <alignment horizontal="left" vertical="center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94" fillId="0" borderId="0" xfId="0" applyFont="1" applyAlignment="1">
      <alignment wrapText="1"/>
    </xf>
    <xf numFmtId="0" fontId="96" fillId="0" borderId="0" xfId="0" applyFont="1" applyAlignment="1">
      <alignment vertical="center" wrapText="1"/>
    </xf>
    <xf numFmtId="0" fontId="104" fillId="0" borderId="0" xfId="0" applyFont="1" applyAlignment="1">
      <alignment vertical="center" wrapText="1"/>
    </xf>
    <xf numFmtId="3" fontId="105" fillId="0" borderId="0" xfId="0" applyNumberFormat="1" applyFont="1" applyAlignment="1">
      <alignment horizontal="right" vertical="center" wrapText="1"/>
    </xf>
    <xf numFmtId="0" fontId="106" fillId="0" borderId="0" xfId="0" applyFont="1"/>
    <xf numFmtId="3" fontId="107" fillId="0" borderId="0" xfId="0" applyNumberFormat="1" applyFont="1" applyAlignment="1">
      <alignment horizontal="right" vertical="center" wrapText="1"/>
    </xf>
    <xf numFmtId="3" fontId="105" fillId="56" borderId="0" xfId="0" applyNumberFormat="1" applyFont="1" applyFill="1" applyAlignment="1">
      <alignment horizontal="right" vertical="center" wrapText="1"/>
    </xf>
    <xf numFmtId="3" fontId="107" fillId="56" borderId="0" xfId="0" applyNumberFormat="1" applyFont="1" applyFill="1" applyAlignment="1">
      <alignment horizontal="right" vertical="center" wrapText="1"/>
    </xf>
    <xf numFmtId="177" fontId="105" fillId="56" borderId="0" xfId="83" applyNumberFormat="1" applyFont="1" applyFill="1" applyAlignment="1">
      <alignment horizontal="right" vertical="center" wrapText="1"/>
    </xf>
    <xf numFmtId="0" fontId="105" fillId="56" borderId="0" xfId="0" applyFont="1" applyFill="1" applyAlignment="1">
      <alignment horizontal="right" vertical="center" wrapText="1"/>
    </xf>
    <xf numFmtId="177" fontId="107" fillId="56" borderId="0" xfId="83" applyNumberFormat="1" applyFont="1" applyFill="1" applyAlignment="1">
      <alignment horizontal="right" vertical="center" wrapText="1"/>
    </xf>
    <xf numFmtId="3" fontId="105" fillId="56" borderId="21" xfId="0" applyNumberFormat="1" applyFont="1" applyFill="1" applyBorder="1" applyAlignment="1">
      <alignment horizontal="right" vertical="center" wrapText="1"/>
    </xf>
    <xf numFmtId="3" fontId="107" fillId="56" borderId="21" xfId="0" applyNumberFormat="1" applyFont="1" applyFill="1" applyBorder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0" fontId="105" fillId="0" borderId="0" xfId="0" applyFont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0" fontId="109" fillId="0" borderId="0" xfId="0" applyFont="1" applyAlignment="1">
      <alignment vertical="center" wrapText="1"/>
    </xf>
    <xf numFmtId="3" fontId="106" fillId="0" borderId="0" xfId="0" applyNumberFormat="1" applyFont="1"/>
    <xf numFmtId="0" fontId="109" fillId="0" borderId="0" xfId="0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177" fontId="109" fillId="0" borderId="0" xfId="83" applyNumberFormat="1" applyFont="1" applyAlignment="1">
      <alignment horizontal="right" vertical="center" wrapText="1"/>
    </xf>
    <xf numFmtId="177" fontId="103" fillId="0" borderId="0" xfId="83" applyNumberFormat="1" applyFont="1" applyAlignment="1">
      <alignment horizontal="right" vertical="center" wrapText="1"/>
    </xf>
    <xf numFmtId="0" fontId="105" fillId="56" borderId="0" xfId="0" applyFont="1" applyFill="1" applyAlignment="1">
      <alignment vertical="center" wrapText="1"/>
    </xf>
    <xf numFmtId="177" fontId="105" fillId="0" borderId="0" xfId="83" applyNumberFormat="1" applyFont="1" applyAlignment="1">
      <alignment horizontal="right" vertical="center" wrapText="1"/>
    </xf>
    <xf numFmtId="0" fontId="105" fillId="0" borderId="0" xfId="0" applyFont="1" applyAlignment="1">
      <alignment vertical="center" wrapText="1"/>
    </xf>
    <xf numFmtId="177" fontId="107" fillId="0" borderId="0" xfId="83" applyNumberFormat="1" applyFont="1" applyAlignment="1">
      <alignment horizontal="right" vertical="center" wrapText="1"/>
    </xf>
    <xf numFmtId="177" fontId="105" fillId="0" borderId="21" xfId="83" applyNumberFormat="1" applyFont="1" applyBorder="1" applyAlignment="1">
      <alignment horizontal="right" vertical="center" wrapText="1"/>
    </xf>
    <xf numFmtId="3" fontId="105" fillId="0" borderId="21" xfId="0" applyNumberFormat="1" applyFont="1" applyBorder="1" applyAlignment="1">
      <alignment horizontal="right" vertical="center" wrapText="1"/>
    </xf>
    <xf numFmtId="177" fontId="107" fillId="0" borderId="21" xfId="83" applyNumberFormat="1" applyFont="1" applyBorder="1" applyAlignment="1">
      <alignment horizontal="right" vertical="center" wrapText="1"/>
    </xf>
    <xf numFmtId="0" fontId="105" fillId="0" borderId="21" xfId="0" applyFont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3" fontId="109" fillId="56" borderId="21" xfId="0" applyNumberFormat="1" applyFont="1" applyFill="1" applyBorder="1" applyAlignment="1">
      <alignment horizontal="right" vertical="center" wrapText="1"/>
    </xf>
    <xf numFmtId="0" fontId="104" fillId="56" borderId="0" xfId="0" applyFont="1" applyFill="1" applyAlignment="1">
      <alignment vertical="center" wrapText="1"/>
    </xf>
    <xf numFmtId="3" fontId="103" fillId="56" borderId="21" xfId="0" applyNumberFormat="1" applyFont="1" applyFill="1" applyBorder="1" applyAlignment="1">
      <alignment horizontal="right" vertical="center" wrapText="1"/>
    </xf>
    <xf numFmtId="0" fontId="105" fillId="0" borderId="20" xfId="0" applyFont="1" applyBorder="1" applyAlignment="1">
      <alignment horizontal="right" vertical="center" wrapText="1"/>
    </xf>
    <xf numFmtId="0" fontId="107" fillId="0" borderId="20" xfId="0" applyFont="1" applyBorder="1" applyAlignment="1">
      <alignment horizontal="right" vertical="center" wrapText="1"/>
    </xf>
    <xf numFmtId="3" fontId="109" fillId="0" borderId="21" xfId="0" applyNumberFormat="1" applyFont="1" applyBorder="1" applyAlignment="1">
      <alignment horizontal="right" vertical="center" wrapText="1"/>
    </xf>
    <xf numFmtId="3" fontId="103" fillId="0" borderId="21" xfId="0" applyNumberFormat="1" applyFont="1" applyBorder="1" applyAlignment="1">
      <alignment horizontal="right" vertical="center" wrapText="1"/>
    </xf>
    <xf numFmtId="0" fontId="104" fillId="0" borderId="0" xfId="0" applyFont="1" applyAlignment="1">
      <alignment horizontal="right" vertical="center" wrapText="1"/>
    </xf>
    <xf numFmtId="0" fontId="110" fillId="0" borderId="0" xfId="0" applyFont="1" applyAlignment="1">
      <alignment horizontal="right" vertical="center" wrapText="1"/>
    </xf>
    <xf numFmtId="177" fontId="104" fillId="0" borderId="0" xfId="83" applyNumberFormat="1" applyFont="1" applyAlignment="1">
      <alignment horizontal="right" vertical="center" wrapText="1"/>
    </xf>
    <xf numFmtId="4" fontId="105" fillId="0" borderId="0" xfId="0" applyNumberFormat="1" applyFont="1" applyAlignment="1">
      <alignment horizontal="right" vertical="center" wrapText="1"/>
    </xf>
    <xf numFmtId="3" fontId="111" fillId="0" borderId="0" xfId="0" applyNumberFormat="1" applyFont="1"/>
    <xf numFmtId="3" fontId="112" fillId="0" borderId="0" xfId="0" applyNumberFormat="1" applyFont="1"/>
    <xf numFmtId="0" fontId="88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105" fillId="0" borderId="0" xfId="0" applyFont="1" applyFill="1" applyAlignment="1">
      <alignment horizontal="left"/>
    </xf>
    <xf numFmtId="3" fontId="94" fillId="0" borderId="0" xfId="0" applyNumberFormat="1" applyFont="1"/>
    <xf numFmtId="3" fontId="40" fillId="0" borderId="0" xfId="0" applyNumberFormat="1" applyFont="1"/>
    <xf numFmtId="3" fontId="21" fillId="0" borderId="10" xfId="50870" applyNumberFormat="1" applyFont="1" applyBorder="1" applyAlignment="1">
      <alignment horizontal="right" vertical="center" wrapText="1"/>
    </xf>
    <xf numFmtId="0" fontId="21" fillId="0" borderId="10" xfId="50870" applyNumberFormat="1" applyFont="1" applyBorder="1" applyAlignment="1">
      <alignment horizontal="right" vertical="center" wrapText="1"/>
    </xf>
    <xf numFmtId="3" fontId="18" fillId="0" borderId="10" xfId="50870" applyNumberFormat="1" applyFont="1" applyBorder="1" applyAlignment="1">
      <alignment horizontal="right" vertical="center" wrapText="1"/>
    </xf>
    <xf numFmtId="3" fontId="85" fillId="0" borderId="10" xfId="50870" applyNumberFormat="1" applyFont="1" applyBorder="1" applyAlignment="1">
      <alignment horizontal="right" vertical="center" wrapText="1"/>
    </xf>
    <xf numFmtId="0" fontId="85" fillId="0" borderId="10" xfId="50870" applyNumberFormat="1" applyFont="1" applyBorder="1" applyAlignment="1">
      <alignment horizontal="right" vertical="center" wrapText="1"/>
    </xf>
    <xf numFmtId="0" fontId="18" fillId="0" borderId="10" xfId="50870" applyNumberFormat="1" applyFont="1" applyBorder="1" applyAlignment="1">
      <alignment horizontal="right" vertical="center" wrapText="1"/>
    </xf>
    <xf numFmtId="1" fontId="21" fillId="0" borderId="10" xfId="50870" applyNumberFormat="1" applyFont="1" applyBorder="1" applyAlignment="1">
      <alignment horizontal="right" vertical="center" wrapText="1"/>
    </xf>
    <xf numFmtId="0" fontId="2" fillId="0" borderId="0" xfId="50871"/>
    <xf numFmtId="14" fontId="49" fillId="0" borderId="10" xfId="0" applyNumberFormat="1" applyFont="1" applyBorder="1" applyAlignment="1">
      <alignment horizontal="center"/>
    </xf>
    <xf numFmtId="3" fontId="41" fillId="56" borderId="10" xfId="0" applyNumberFormat="1" applyFont="1" applyFill="1" applyBorder="1" applyAlignment="1">
      <alignment horizontal="center" vertical="top" wrapText="1"/>
    </xf>
    <xf numFmtId="166" fontId="49" fillId="56" borderId="0" xfId="83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178" fontId="49" fillId="56" borderId="0" xfId="83" applyNumberFormat="1" applyFont="1" applyFill="1" applyAlignment="1">
      <alignment horizontal="center"/>
    </xf>
    <xf numFmtId="178" fontId="49" fillId="0" borderId="0" xfId="83" applyNumberFormat="1" applyFont="1" applyAlignment="1">
      <alignment horizontal="center"/>
    </xf>
    <xf numFmtId="3" fontId="21" fillId="0" borderId="10" xfId="50849" applyNumberFormat="1" applyFont="1" applyBorder="1" applyAlignment="1">
      <alignment horizontal="right" vertical="center" wrapText="1"/>
    </xf>
    <xf numFmtId="0" fontId="21" fillId="0" borderId="10" xfId="50849" applyNumberFormat="1" applyFont="1" applyBorder="1" applyAlignment="1">
      <alignment horizontal="right" vertical="center" wrapText="1"/>
    </xf>
    <xf numFmtId="3" fontId="18" fillId="0" borderId="10" xfId="50849" applyNumberFormat="1" applyFont="1" applyBorder="1" applyAlignment="1">
      <alignment horizontal="right" vertical="center" wrapText="1"/>
    </xf>
    <xf numFmtId="3" fontId="85" fillId="0" borderId="10" xfId="50849" applyNumberFormat="1" applyFont="1" applyBorder="1" applyAlignment="1">
      <alignment horizontal="right" vertical="center" wrapText="1"/>
    </xf>
    <xf numFmtId="0" fontId="85" fillId="0" borderId="10" xfId="50849" applyNumberFormat="1" applyFont="1" applyBorder="1" applyAlignment="1">
      <alignment horizontal="right" vertical="center" wrapText="1"/>
    </xf>
    <xf numFmtId="0" fontId="18" fillId="0" borderId="10" xfId="50849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15" fillId="0" borderId="0" xfId="0" applyFont="1" applyAlignment="1">
      <alignment vertical="center" wrapText="1"/>
    </xf>
    <xf numFmtId="0" fontId="116" fillId="0" borderId="0" xfId="0" applyFont="1" applyAlignment="1">
      <alignment vertical="center" wrapText="1"/>
    </xf>
    <xf numFmtId="0" fontId="116" fillId="0" borderId="21" xfId="0" applyFont="1" applyBorder="1" applyAlignment="1">
      <alignment vertical="center" wrapText="1"/>
    </xf>
    <xf numFmtId="0" fontId="115" fillId="0" borderId="0" xfId="0" applyFont="1" applyAlignment="1">
      <alignment horizontal="right" vertical="center"/>
    </xf>
    <xf numFmtId="0" fontId="0" fillId="0" borderId="0" xfId="0" applyAlignment="1"/>
    <xf numFmtId="0" fontId="115" fillId="0" borderId="21" xfId="0" applyFont="1" applyBorder="1" applyAlignment="1">
      <alignment horizontal="right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3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6" fillId="0" borderId="21" xfId="0" applyFont="1" applyBorder="1" applyAlignment="1">
      <alignment vertical="center"/>
    </xf>
    <xf numFmtId="3" fontId="116" fillId="0" borderId="21" xfId="0" applyNumberFormat="1" applyFont="1" applyBorder="1" applyAlignment="1">
      <alignment horizontal="right" vertical="center"/>
    </xf>
    <xf numFmtId="0" fontId="116" fillId="0" borderId="21" xfId="0" applyFont="1" applyBorder="1" applyAlignment="1">
      <alignment horizontal="right" vertical="center"/>
    </xf>
    <xf numFmtId="0" fontId="115" fillId="0" borderId="24" xfId="0" applyFont="1" applyBorder="1" applyAlignment="1">
      <alignment vertical="center"/>
    </xf>
    <xf numFmtId="3" fontId="115" fillId="0" borderId="24" xfId="0" applyNumberFormat="1" applyFont="1" applyBorder="1" applyAlignment="1">
      <alignment horizontal="right" vertical="center"/>
    </xf>
    <xf numFmtId="3" fontId="116" fillId="0" borderId="0" xfId="0" applyNumberFormat="1" applyFont="1" applyAlignment="1">
      <alignment vertical="center"/>
    </xf>
    <xf numFmtId="0" fontId="115" fillId="0" borderId="21" xfId="0" applyFont="1" applyBorder="1" applyAlignment="1">
      <alignment vertical="center"/>
    </xf>
    <xf numFmtId="165" fontId="116" fillId="0" borderId="0" xfId="0" applyNumberFormat="1" applyFont="1" applyAlignment="1">
      <alignment vertical="center"/>
    </xf>
    <xf numFmtId="3" fontId="115" fillId="0" borderId="24" xfId="0" applyNumberFormat="1" applyFont="1" applyBorder="1" applyAlignment="1">
      <alignment vertical="center"/>
    </xf>
    <xf numFmtId="0" fontId="115" fillId="0" borderId="21" xfId="0" applyFont="1" applyBorder="1" applyAlignment="1">
      <alignment vertical="center" wrapText="1"/>
    </xf>
    <xf numFmtId="3" fontId="115" fillId="0" borderId="21" xfId="0" applyNumberFormat="1" applyFont="1" applyBorder="1" applyAlignment="1">
      <alignment horizontal="right" vertical="center"/>
    </xf>
    <xf numFmtId="0" fontId="116" fillId="0" borderId="20" xfId="0" applyFont="1" applyBorder="1" applyAlignment="1">
      <alignment vertical="center"/>
    </xf>
    <xf numFmtId="0" fontId="116" fillId="0" borderId="0" xfId="0" applyFont="1" applyAlignment="1"/>
    <xf numFmtId="3" fontId="115" fillId="0" borderId="0" xfId="0" applyNumberFormat="1" applyFont="1" applyAlignment="1">
      <alignment horizontal="right" vertical="center"/>
    </xf>
    <xf numFmtId="0" fontId="115" fillId="0" borderId="20" xfId="0" applyFont="1" applyBorder="1" applyAlignment="1">
      <alignment vertical="center"/>
    </xf>
    <xf numFmtId="3" fontId="116" fillId="0" borderId="21" xfId="0" applyNumberFormat="1" applyFont="1" applyBorder="1" applyAlignment="1">
      <alignment vertical="center"/>
    </xf>
    <xf numFmtId="3" fontId="115" fillId="0" borderId="0" xfId="0" applyNumberFormat="1" applyFont="1" applyAlignment="1">
      <alignment vertical="center"/>
    </xf>
    <xf numFmtId="165" fontId="116" fillId="0" borderId="0" xfId="0" applyNumberFormat="1" applyFont="1" applyAlignment="1">
      <alignment horizontal="right" vertical="center"/>
    </xf>
    <xf numFmtId="0" fontId="117" fillId="0" borderId="0" xfId="0" applyFont="1" applyAlignment="1">
      <alignment vertical="center" wrapText="1"/>
    </xf>
    <xf numFmtId="165" fontId="116" fillId="0" borderId="21" xfId="0" applyNumberFormat="1" applyFont="1" applyBorder="1" applyAlignment="1">
      <alignment horizontal="right" vertical="center"/>
    </xf>
    <xf numFmtId="165" fontId="115" fillId="0" borderId="0" xfId="0" applyNumberFormat="1" applyFont="1" applyAlignment="1">
      <alignment vertical="center"/>
    </xf>
    <xf numFmtId="165" fontId="115" fillId="0" borderId="21" xfId="0" applyNumberFormat="1" applyFont="1" applyBorder="1" applyAlignment="1">
      <alignment horizontal="right" vertical="center"/>
    </xf>
    <xf numFmtId="165" fontId="115" fillId="0" borderId="21" xfId="0" applyNumberFormat="1" applyFont="1" applyBorder="1" applyAlignment="1">
      <alignment vertical="center"/>
    </xf>
    <xf numFmtId="165" fontId="115" fillId="0" borderId="20" xfId="0" applyNumberFormat="1" applyFont="1" applyBorder="1" applyAlignment="1">
      <alignment vertical="center"/>
    </xf>
    <xf numFmtId="165" fontId="116" fillId="0" borderId="20" xfId="0" applyNumberFormat="1" applyFont="1" applyBorder="1" applyAlignment="1">
      <alignment vertical="center"/>
    </xf>
    <xf numFmtId="165" fontId="116" fillId="0" borderId="21" xfId="0" applyNumberFormat="1" applyFont="1" applyBorder="1" applyAlignment="1">
      <alignment vertical="center"/>
    </xf>
    <xf numFmtId="165" fontId="116" fillId="0" borderId="21" xfId="0" applyNumberFormat="1" applyFont="1" applyBorder="1" applyAlignment="1">
      <alignment horizontal="left" vertical="center"/>
    </xf>
    <xf numFmtId="165" fontId="116" fillId="0" borderId="20" xfId="0" applyNumberFormat="1" applyFont="1" applyBorder="1" applyAlignment="1">
      <alignment horizontal="right" vertical="center"/>
    </xf>
    <xf numFmtId="165" fontId="115" fillId="0" borderId="24" xfId="0" applyNumberFormat="1" applyFont="1" applyBorder="1" applyAlignment="1">
      <alignment horizontal="right" vertical="center"/>
    </xf>
    <xf numFmtId="165" fontId="115" fillId="0" borderId="24" xfId="0" applyNumberFormat="1" applyFont="1" applyBorder="1" applyAlignment="1">
      <alignment vertical="center"/>
    </xf>
    <xf numFmtId="0" fontId="41" fillId="0" borderId="0" xfId="0" applyFont="1" applyAlignment="1">
      <alignment horizontal="left"/>
    </xf>
    <xf numFmtId="0" fontId="0" fillId="0" borderId="0" xfId="0"/>
    <xf numFmtId="0" fontId="50" fillId="0" borderId="0" xfId="0" applyFont="1"/>
    <xf numFmtId="0" fontId="41" fillId="0" borderId="0" xfId="0" applyFont="1" applyAlignment="1">
      <alignment horizontal="left"/>
    </xf>
    <xf numFmtId="0" fontId="116" fillId="0" borderId="0" xfId="0" applyFont="1" applyBorder="1" applyAlignment="1">
      <alignment vertical="center"/>
    </xf>
    <xf numFmtId="0" fontId="115" fillId="0" borderId="21" xfId="0" applyFont="1" applyBorder="1" applyAlignment="1">
      <alignment horizontal="center" vertical="center" wrapText="1"/>
    </xf>
    <xf numFmtId="0" fontId="118" fillId="56" borderId="0" xfId="0" applyFont="1" applyFill="1" applyAlignment="1">
      <alignment vertical="center"/>
    </xf>
    <xf numFmtId="0" fontId="119" fillId="56" borderId="0" xfId="0" applyFont="1" applyFill="1" applyAlignment="1">
      <alignment vertical="center"/>
    </xf>
    <xf numFmtId="0" fontId="114" fillId="56" borderId="0" xfId="0" applyFont="1" applyFill="1" applyAlignment="1">
      <alignment horizontal="center" vertical="center" wrapText="1"/>
    </xf>
    <xf numFmtId="0" fontId="107" fillId="56" borderId="0" xfId="0" applyFont="1" applyFill="1"/>
    <xf numFmtId="0" fontId="107" fillId="56" borderId="0" xfId="0" applyFont="1" applyFill="1" applyAlignment="1">
      <alignment vertical="center" wrapText="1"/>
    </xf>
    <xf numFmtId="4" fontId="114" fillId="56" borderId="0" xfId="0" applyNumberFormat="1" applyFont="1" applyFill="1" applyAlignment="1">
      <alignment horizontal="center" vertical="center" wrapText="1"/>
    </xf>
    <xf numFmtId="0" fontId="110" fillId="0" borderId="0" xfId="0" applyFont="1" applyAlignment="1">
      <alignment vertical="center" wrapText="1"/>
    </xf>
    <xf numFmtId="4" fontId="110" fillId="0" borderId="0" xfId="0" applyNumberFormat="1" applyFont="1" applyAlignment="1">
      <alignment horizontal="center" vertical="center"/>
    </xf>
    <xf numFmtId="4" fontId="110" fillId="0" borderId="0" xfId="0" applyNumberFormat="1" applyFont="1" applyAlignment="1">
      <alignment horizontal="center" vertical="center" wrapText="1"/>
    </xf>
    <xf numFmtId="0" fontId="107" fillId="0" borderId="0" xfId="0" applyFont="1"/>
    <xf numFmtId="0" fontId="110" fillId="56" borderId="0" xfId="0" applyFont="1" applyFill="1" applyAlignment="1">
      <alignment vertical="center" wrapText="1"/>
    </xf>
    <xf numFmtId="4" fontId="110" fillId="56" borderId="0" xfId="0" applyNumberFormat="1" applyFont="1" applyFill="1" applyAlignment="1">
      <alignment horizontal="center" vertical="center"/>
    </xf>
    <xf numFmtId="4" fontId="110" fillId="56" borderId="0" xfId="0" applyNumberFormat="1" applyFont="1" applyFill="1" applyAlignment="1">
      <alignment horizontal="center" vertical="center" wrapText="1"/>
    </xf>
    <xf numFmtId="4" fontId="110" fillId="56" borderId="0" xfId="83" applyNumberFormat="1" applyFont="1" applyFill="1" applyAlignment="1">
      <alignment horizontal="center" vertical="center" wrapText="1"/>
    </xf>
    <xf numFmtId="4" fontId="107" fillId="56" borderId="0" xfId="83" applyNumberFormat="1" applyFont="1" applyFill="1" applyAlignment="1">
      <alignment horizontal="center"/>
    </xf>
    <xf numFmtId="0" fontId="114" fillId="0" borderId="0" xfId="0" applyFont="1" applyAlignment="1">
      <alignment vertical="center" wrapText="1"/>
    </xf>
    <xf numFmtId="4" fontId="114" fillId="0" borderId="0" xfId="0" applyNumberFormat="1" applyFont="1" applyAlignment="1">
      <alignment horizontal="center" vertical="center"/>
    </xf>
    <xf numFmtId="4" fontId="114" fillId="0" borderId="0" xfId="0" applyNumberFormat="1" applyFont="1" applyAlignment="1">
      <alignment horizontal="center" vertical="center" wrapText="1"/>
    </xf>
    <xf numFmtId="0" fontId="114" fillId="56" borderId="0" xfId="0" applyFont="1" applyFill="1" applyAlignment="1">
      <alignment vertical="center" wrapText="1"/>
    </xf>
    <xf numFmtId="4" fontId="114" fillId="56" borderId="0" xfId="0" applyNumberFormat="1" applyFont="1" applyFill="1" applyAlignment="1">
      <alignment horizontal="center" vertical="center"/>
    </xf>
    <xf numFmtId="4" fontId="110" fillId="56" borderId="0" xfId="83" applyNumberFormat="1" applyFont="1" applyFill="1" applyAlignment="1">
      <alignment horizontal="center" vertical="center"/>
    </xf>
    <xf numFmtId="4" fontId="110" fillId="56" borderId="20" xfId="0" applyNumberFormat="1" applyFont="1" applyFill="1" applyBorder="1" applyAlignment="1">
      <alignment horizontal="center" vertical="center"/>
    </xf>
    <xf numFmtId="4" fontId="110" fillId="56" borderId="20" xfId="0" applyNumberFormat="1" applyFont="1" applyFill="1" applyBorder="1" applyAlignment="1">
      <alignment horizontal="center" vertical="center" wrapText="1"/>
    </xf>
    <xf numFmtId="4" fontId="114" fillId="0" borderId="22" xfId="0" applyNumberFormat="1" applyFont="1" applyBorder="1" applyAlignment="1">
      <alignment horizontal="center" vertical="center"/>
    </xf>
    <xf numFmtId="4" fontId="114" fillId="0" borderId="22" xfId="0" applyNumberFormat="1" applyFont="1" applyBorder="1" applyAlignment="1">
      <alignment horizontal="center" vertical="center" wrapText="1"/>
    </xf>
    <xf numFmtId="3" fontId="107" fillId="56" borderId="0" xfId="0" applyNumberFormat="1" applyFont="1" applyFill="1"/>
    <xf numFmtId="3" fontId="110" fillId="56" borderId="0" xfId="0" applyNumberFormat="1" applyFont="1" applyFill="1" applyAlignment="1">
      <alignment horizontal="center" vertical="center"/>
    </xf>
    <xf numFmtId="0" fontId="110" fillId="56" borderId="0" xfId="0" applyFont="1" applyFill="1" applyAlignment="1">
      <alignment horizontal="center" vertical="center" wrapText="1"/>
    </xf>
    <xf numFmtId="3" fontId="114" fillId="56" borderId="0" xfId="0" applyNumberFormat="1" applyFont="1" applyFill="1" applyAlignment="1">
      <alignment horizontal="right" vertical="center"/>
    </xf>
    <xf numFmtId="0" fontId="114" fillId="56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166" fontId="116" fillId="0" borderId="0" xfId="83" applyFont="1" applyAlignment="1">
      <alignment horizontal="right" vertical="center"/>
    </xf>
    <xf numFmtId="165" fontId="0" fillId="0" borderId="0" xfId="0" applyNumberFormat="1"/>
    <xf numFmtId="165" fontId="50" fillId="0" borderId="0" xfId="0" applyNumberFormat="1" applyFont="1"/>
    <xf numFmtId="0" fontId="120" fillId="0" borderId="0" xfId="0" applyFont="1" applyAlignment="1">
      <alignment vertical="center" wrapText="1"/>
    </xf>
    <xf numFmtId="165" fontId="0" fillId="0" borderId="21" xfId="0" applyNumberFormat="1" applyBorder="1"/>
    <xf numFmtId="165" fontId="50" fillId="0" borderId="21" xfId="0" applyNumberFormat="1" applyFont="1" applyBorder="1"/>
    <xf numFmtId="0" fontId="116" fillId="0" borderId="0" xfId="0" applyFont="1" applyBorder="1" applyAlignment="1">
      <alignment vertical="center" wrapText="1"/>
    </xf>
    <xf numFmtId="3" fontId="50" fillId="0" borderId="21" xfId="0" applyNumberFormat="1" applyFont="1" applyBorder="1"/>
    <xf numFmtId="165" fontId="50" fillId="0" borderId="21" xfId="0" applyNumberFormat="1" applyFont="1" applyBorder="1" applyAlignment="1">
      <alignment horizontal="right"/>
    </xf>
    <xf numFmtId="0" fontId="118" fillId="56" borderId="21" xfId="0" applyFont="1" applyFill="1" applyBorder="1" applyAlignment="1">
      <alignment vertical="center" wrapText="1"/>
    </xf>
    <xf numFmtId="0" fontId="115" fillId="0" borderId="0" xfId="0" applyFont="1" applyAlignment="1"/>
    <xf numFmtId="14" fontId="115" fillId="0" borderId="0" xfId="0" applyNumberFormat="1" applyFont="1" applyAlignment="1">
      <alignment horizontal="left" vertical="center"/>
    </xf>
    <xf numFmtId="176" fontId="115" fillId="0" borderId="24" xfId="83" applyNumberFormat="1" applyFont="1" applyBorder="1" applyAlignment="1">
      <alignment vertical="center"/>
    </xf>
    <xf numFmtId="0" fontId="50" fillId="0" borderId="21" xfId="0" applyFont="1" applyBorder="1" applyAlignment="1">
      <alignment horizontal="center" vertical="center" wrapText="1"/>
    </xf>
    <xf numFmtId="0" fontId="115" fillId="0" borderId="0" xfId="0" applyFont="1" applyBorder="1" applyAlignment="1">
      <alignment vertical="center" wrapText="1"/>
    </xf>
    <xf numFmtId="165" fontId="50" fillId="0" borderId="0" xfId="0" applyNumberFormat="1" applyFont="1" applyBorder="1" applyAlignment="1">
      <alignment horizontal="right"/>
    </xf>
    <xf numFmtId="165" fontId="50" fillId="0" borderId="0" xfId="0" applyNumberFormat="1" applyFont="1" applyBorder="1"/>
    <xf numFmtId="0" fontId="40" fillId="0" borderId="0" xfId="0" applyFont="1" applyAlignment="1">
      <alignment horizontal="left" wrapText="1"/>
    </xf>
    <xf numFmtId="0" fontId="114" fillId="56" borderId="0" xfId="0" applyFont="1" applyFill="1" applyAlignment="1">
      <alignment vertical="center" wrapText="1"/>
    </xf>
    <xf numFmtId="0" fontId="41" fillId="0" borderId="0" xfId="0" applyFont="1" applyAlignment="1">
      <alignment horizontal="left"/>
    </xf>
    <xf numFmtId="0" fontId="114" fillId="56" borderId="0" xfId="0" applyFont="1" applyFill="1" applyAlignment="1">
      <alignment horizontal="center" vertical="center" wrapText="1"/>
    </xf>
    <xf numFmtId="0" fontId="103" fillId="56" borderId="0" xfId="0" applyFont="1" applyFill="1" applyAlignment="1">
      <alignment vertical="center" wrapText="1"/>
    </xf>
    <xf numFmtId="0" fontId="40" fillId="0" borderId="0" xfId="0" applyNumberFormat="1" applyFont="1" applyAlignment="1">
      <alignment horizontal="left" wrapText="1"/>
    </xf>
    <xf numFmtId="0" fontId="49" fillId="0" borderId="0" xfId="0" applyNumberFormat="1" applyFont="1" applyAlignment="1">
      <alignment horizontal="center" wrapText="1"/>
    </xf>
    <xf numFmtId="0" fontId="49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/>
    </xf>
    <xf numFmtId="0" fontId="88" fillId="0" borderId="0" xfId="0" applyFont="1" applyAlignment="1">
      <alignment horizontal="left"/>
    </xf>
    <xf numFmtId="0" fontId="113" fillId="0" borderId="0" xfId="0" applyNumberFormat="1" applyFont="1" applyAlignment="1">
      <alignment horizontal="left" wrapText="1"/>
    </xf>
    <xf numFmtId="3" fontId="103" fillId="0" borderId="0" xfId="0" applyNumberFormat="1" applyFont="1" applyAlignment="1">
      <alignment horizontal="right" vertical="center" wrapText="1"/>
    </xf>
    <xf numFmtId="3" fontId="103" fillId="0" borderId="22" xfId="0" applyNumberFormat="1" applyFont="1" applyBorder="1" applyAlignment="1">
      <alignment horizontal="right" vertical="center" wrapText="1"/>
    </xf>
    <xf numFmtId="3" fontId="109" fillId="0" borderId="0" xfId="0" applyNumberFormat="1" applyFont="1" applyAlignment="1">
      <alignment horizontal="right" vertical="center" wrapText="1"/>
    </xf>
    <xf numFmtId="3" fontId="109" fillId="0" borderId="22" xfId="0" applyNumberFormat="1" applyFont="1" applyBorder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3" fontId="103" fillId="0" borderId="23" xfId="0" applyNumberFormat="1" applyFont="1" applyBorder="1" applyAlignment="1">
      <alignment horizontal="right" vertical="center" wrapText="1"/>
    </xf>
    <xf numFmtId="3" fontId="109" fillId="0" borderId="23" xfId="0" applyNumberFormat="1" applyFont="1" applyBorder="1" applyAlignment="1">
      <alignment horizontal="right" vertical="center" wrapText="1"/>
    </xf>
    <xf numFmtId="3" fontId="109" fillId="56" borderId="20" xfId="0" applyNumberFormat="1" applyFont="1" applyFill="1" applyBorder="1" applyAlignment="1">
      <alignment horizontal="right" vertical="center" wrapText="1"/>
    </xf>
    <xf numFmtId="3" fontId="109" fillId="56" borderId="21" xfId="0" applyNumberFormat="1" applyFont="1" applyFill="1" applyBorder="1" applyAlignment="1">
      <alignment horizontal="right" vertical="center" wrapText="1"/>
    </xf>
    <xf numFmtId="0" fontId="104" fillId="0" borderId="0" xfId="0" applyFont="1" applyAlignment="1">
      <alignment vertical="center" wrapText="1"/>
    </xf>
    <xf numFmtId="3" fontId="103" fillId="56" borderId="20" xfId="0" applyNumberFormat="1" applyFont="1" applyFill="1" applyBorder="1" applyAlignment="1">
      <alignment horizontal="right" vertical="center" wrapText="1"/>
    </xf>
    <xf numFmtId="3" fontId="103" fillId="56" borderId="21" xfId="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 vertical="center" wrapText="1"/>
    </xf>
    <xf numFmtId="3" fontId="105" fillId="56" borderId="0" xfId="0" applyNumberFormat="1" applyFont="1" applyFill="1" applyAlignment="1">
      <alignment horizontal="right" vertical="center" wrapText="1"/>
    </xf>
    <xf numFmtId="3" fontId="107" fillId="56" borderId="0" xfId="0" applyNumberFormat="1" applyFont="1" applyFill="1" applyAlignment="1">
      <alignment horizontal="right" vertical="center" wrapText="1"/>
    </xf>
    <xf numFmtId="3" fontId="96" fillId="56" borderId="0" xfId="0" applyNumberFormat="1" applyFont="1" applyFill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100" fillId="0" borderId="0" xfId="0" applyNumberFormat="1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6" fillId="56" borderId="0" xfId="0" applyFont="1" applyFill="1" applyAlignment="1">
      <alignment vertical="center" wrapText="1"/>
    </xf>
    <xf numFmtId="0" fontId="96" fillId="56" borderId="0" xfId="0" applyFont="1" applyFill="1" applyAlignment="1">
      <alignment horizontal="center" vertical="center" wrapText="1"/>
    </xf>
    <xf numFmtId="0" fontId="90" fillId="56" borderId="0" xfId="0" applyFont="1" applyFill="1" applyAlignment="1">
      <alignment vertical="center" wrapText="1"/>
    </xf>
  </cellXfs>
  <cellStyles count="50888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Comma 11" xfId="50882" xr:uid="{E465BE3B-11C0-4FCD-95F3-79E0A686DA85}"/>
    <cellStyle name="Comma 2" xfId="50879" xr:uid="{CB2BD896-D2CA-4AAB-9D51-7ECCDDE879C1}"/>
    <cellStyle name="Comma 3" xfId="50880" xr:uid="{804855F6-8712-4F88-99AC-B0350C6158A9}"/>
    <cellStyle name="Comma 4" xfId="50875" xr:uid="{A2D137BB-AE3E-4CC1-B5F8-77A8CF460EF5}"/>
    <cellStyle name="Comma 5" xfId="50887" xr:uid="{CB6C1CD3-1826-4046-8C2C-ABA9F7962FAD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12" xfId="50881" xr:uid="{B1E66916-8B3B-4E44-B023-AFB93BD69EFA}"/>
    <cellStyle name="Normal 2" xfId="22" xr:uid="{00000000-0005-0000-0000-0000A4110000}"/>
    <cellStyle name="Normal 2 2" xfId="132" xr:uid="{00000000-0005-0000-0000-0000A5110000}"/>
    <cellStyle name="Normal 2 2 3" xfId="50883" xr:uid="{EA95AB15-064C-4275-965F-8050E9099CCA}"/>
    <cellStyle name="Normal 2 3" xfId="50874" xr:uid="{1AF20CBB-1EED-4DBC-B6D6-E686FB6CAFCC}"/>
    <cellStyle name="Normal 3" xfId="50873" xr:uid="{15730394-A961-4CFE-BEA5-E9DD90F82BF6}"/>
    <cellStyle name="Normal 4" xfId="50872" xr:uid="{88D19179-0716-465A-BEA1-68E636BD368C}"/>
    <cellStyle name="Normal 5" xfId="50884" xr:uid="{3BEBDD23-A16A-4C3D-A829-6BCF7A26F9B4}"/>
    <cellStyle name="Normal 6" xfId="50886" xr:uid="{7B1BFE41-A0D4-4D0D-B20B-D7A03C1E2170}"/>
    <cellStyle name="Normal_9m 2020" xfId="50885" xr:uid="{5C96BD31-5C5D-412D-9D32-38151DF8199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2" xr:uid="{00000000-0005-0000-0000-0000F5110000}"/>
    <cellStyle name="Название 2 3" xfId="50853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5" xr:uid="{00000000-0005-0000-0000-000018120000}"/>
    <cellStyle name="Обычный 2 5 3" xfId="50854" xr:uid="{00000000-0005-0000-0000-000019120000}"/>
    <cellStyle name="Обычный 2 6" xfId="133" xr:uid="{00000000-0005-0000-0000-00001A120000}"/>
    <cellStyle name="Обычный 2 6 2" xfId="50856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5" xr:uid="{00000000-0005-0000-0000-00001F120000}"/>
    <cellStyle name="Обычный 23" xfId="50850" xr:uid="{00000000-0005-0000-0000-000020120000}"/>
    <cellStyle name="Обычный 24" xfId="50863" xr:uid="{00000000-0005-0000-0000-000021120000}"/>
    <cellStyle name="Обычный 25" xfId="50865" xr:uid="{00000000-0005-0000-0000-000022120000}"/>
    <cellStyle name="Обычный 26" xfId="50868" xr:uid="{00000000-0005-0000-0000-000023120000}"/>
    <cellStyle name="Обычный 27" xfId="50871" xr:uid="{6BDE32CF-2C64-436E-9681-F12231EE9C8A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2 5" xfId="50876" xr:uid="{0B6C4063-8D52-4A4A-9CBD-9B56489EC7CC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7" xr:uid="{00000000-0005-0000-0000-00002E120000}"/>
    <cellStyle name="Обычный 3 5" xfId="50840" xr:uid="{00000000-0005-0000-0000-00002F120000}"/>
    <cellStyle name="Обычный 3 6" xfId="50848" xr:uid="{00000000-0005-0000-0000-000030120000}"/>
    <cellStyle name="Обычный 3 7" xfId="50866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19" xfId="50877" xr:uid="{6A44B154-0A95-4648-970F-4B77EA97583A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8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10" xfId="50878" xr:uid="{BDEDB9AB-E7BC-4639-B3C5-101B5D65B917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ББ" xfId="50839" xr:uid="{00000000-0005-0000-0000-0000C12A0000}"/>
    <cellStyle name="Обычный_ББ в тенге" xfId="50870" xr:uid="{00000000-0005-0000-0000-0000C22A0000}"/>
    <cellStyle name="Обычный_Лист1" xfId="50849" xr:uid="{00000000-0005-0000-0000-0000C62A0000}"/>
    <cellStyle name="Обычный_Лист2" xfId="50869" xr:uid="{00000000-0005-0000-0000-0000C7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59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6" xr:uid="{00000000-0005-0000-0000-0000F32A0000}"/>
    <cellStyle name="Примечание 6" xfId="50864" xr:uid="{00000000-0005-0000-0000-0000F42A0000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7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1" xr:uid="{00000000-0005-0000-0000-0000116C0000}"/>
    <cellStyle name="Финансовый 294" xfId="50851" xr:uid="{00000000-0005-0000-0000-0000126C0000}"/>
    <cellStyle name="Финансовый 295" xfId="50860" xr:uid="{00000000-0005-0000-0000-0000136C0000}"/>
    <cellStyle name="Финансовый 296" xfId="50862" xr:uid="{00000000-0005-0000-0000-0000146C0000}"/>
    <cellStyle name="Финансовый 297" xfId="50867" xr:uid="{00000000-0005-0000-0000-0000156C0000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3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2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4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1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rtombayeva/SynologyDrive/&#1041;&#1091;&#1093;&#1075;&#1072;&#1083;&#1090;&#1077;&#1088;&#1080;&#1103;_&#1040;&#1054;%20&#1060;&#1088;&#1080;&#1076;&#1086;&#1084;%20&#1060;&#1080;&#1085;&#1072;&#1085;&#1089;/&#1054;&#1058;&#1063;&#1045;&#1058;&#1067;/&#1050;&#1074;&#1072;&#1088;&#1090;&#1072;&#1083;&#1100;&#1085;&#1099;&#1077;%20&#1086;&#1090;&#1095;&#1077;&#1090;&#1099;%20&#1040;&#1054;%20&#1060;&#1088;&#1080;&#1076;&#1086;&#1084;%20&#1060;&#1080;&#1085;&#1072;&#1085;&#1089;/2021/Kase/3%20&#1082;&#1074;%202021/&#1085;&#1077;&#1087;&#1086;&#1083;&#1085;&#1072;&#1103;%20&#1060;&#1054;/&#1060;&#1054;%20&#1079;&#1072;%203%20&#1082;&#1074;%202021%20&#1086;&#1090;&#1076;&#1077;&#1083;&#1100;&#1085;&#1072;&#1103;%20&#1040;&#1054;%20&#1060;&#1060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  <sheetName val="доп к ОДДС"/>
      <sheetName val="ОС"/>
      <sheetName val="оборотка"/>
      <sheetName val="ЦБ"/>
      <sheetName val="Лист2"/>
      <sheetName val="облиги"/>
      <sheetName val="ОПУ НБРК"/>
      <sheetName val="баланс НБРК"/>
      <sheetName val="расшифровка"/>
      <sheetName val="ДДС 2020"/>
    </sheetNames>
    <sheetDataSet>
      <sheetData sheetId="0">
        <row r="4">
          <cell r="A4" t="str">
            <v>НА 30 СЕНТЯБРЯ 2021 ГОДА</v>
          </cell>
        </row>
        <row r="55">
          <cell r="A55" t="str">
            <v>Главный бухгалтер ________________________________ / Хон Т.Э. Дата 07.10.2021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0C82-97A0-42C8-9842-D8B206207E39}">
  <dimension ref="A1:D42"/>
  <sheetViews>
    <sheetView workbookViewId="0">
      <selection activeCell="D9" sqref="D9"/>
    </sheetView>
  </sheetViews>
  <sheetFormatPr defaultRowHeight="12.75"/>
  <cols>
    <col min="1" max="1" width="56.5703125" style="165" customWidth="1"/>
  </cols>
  <sheetData>
    <row r="1" spans="1:4">
      <c r="A1" s="169"/>
      <c r="B1" s="171" t="s">
        <v>307</v>
      </c>
      <c r="C1" s="174"/>
      <c r="D1" s="171" t="s">
        <v>307</v>
      </c>
    </row>
    <row r="2" spans="1:4">
      <c r="A2" s="169"/>
      <c r="B2" s="171" t="s">
        <v>308</v>
      </c>
      <c r="C2" s="174"/>
      <c r="D2" s="171" t="s">
        <v>308</v>
      </c>
    </row>
    <row r="3" spans="1:4">
      <c r="A3" s="169"/>
      <c r="B3" s="171" t="s">
        <v>272</v>
      </c>
      <c r="C3" s="174"/>
      <c r="D3" s="171" t="s">
        <v>272</v>
      </c>
    </row>
    <row r="4" spans="1:4" ht="12.6" customHeight="1">
      <c r="A4" s="169"/>
      <c r="B4" s="172"/>
      <c r="C4" s="174"/>
      <c r="D4" s="172"/>
    </row>
    <row r="5" spans="1:4" ht="13.5" thickBot="1">
      <c r="A5" s="170"/>
      <c r="B5" s="173" t="s">
        <v>273</v>
      </c>
      <c r="C5" s="184"/>
      <c r="D5" s="173" t="s">
        <v>274</v>
      </c>
    </row>
    <row r="6" spans="1:4" ht="25.5">
      <c r="A6" s="168" t="s">
        <v>309</v>
      </c>
      <c r="B6" s="174"/>
      <c r="C6" s="174"/>
      <c r="D6" s="174"/>
    </row>
    <row r="7" spans="1:4">
      <c r="A7" s="169" t="s">
        <v>178</v>
      </c>
      <c r="B7" s="176">
        <v>6743358</v>
      </c>
      <c r="C7" s="177"/>
      <c r="D7" s="176">
        <v>915699</v>
      </c>
    </row>
    <row r="8" spans="1:4">
      <c r="A8" s="169" t="s">
        <v>179</v>
      </c>
      <c r="B8" s="177"/>
      <c r="C8" s="177"/>
      <c r="D8" s="177"/>
    </row>
    <row r="9" spans="1:4" ht="38.25">
      <c r="A9" s="169" t="s">
        <v>310</v>
      </c>
      <c r="B9" s="176">
        <v>1777734</v>
      </c>
      <c r="C9" s="177"/>
      <c r="D9" s="176">
        <v>930594</v>
      </c>
    </row>
    <row r="10" spans="1:4" ht="25.5">
      <c r="A10" s="169" t="s">
        <v>311</v>
      </c>
      <c r="B10" s="176">
        <v>495670</v>
      </c>
      <c r="C10" s="177"/>
      <c r="D10" s="176">
        <v>-8418</v>
      </c>
    </row>
    <row r="11" spans="1:4" ht="25.5">
      <c r="A11" s="169" t="s">
        <v>312</v>
      </c>
      <c r="B11" s="176">
        <v>-243677</v>
      </c>
      <c r="C11" s="177"/>
      <c r="D11" s="176">
        <v>-25249</v>
      </c>
    </row>
    <row r="12" spans="1:4" ht="25.5">
      <c r="A12" s="169" t="s">
        <v>313</v>
      </c>
      <c r="B12" s="177">
        <v>-7</v>
      </c>
      <c r="C12" s="177"/>
      <c r="D12" s="177">
        <v>6</v>
      </c>
    </row>
    <row r="13" spans="1:4">
      <c r="A13" s="169" t="s">
        <v>314</v>
      </c>
      <c r="B13" s="176">
        <v>161917</v>
      </c>
      <c r="C13" s="177"/>
      <c r="D13" s="176">
        <v>156924</v>
      </c>
    </row>
    <row r="14" spans="1:4">
      <c r="A14" s="169" t="s">
        <v>315</v>
      </c>
      <c r="B14" s="176">
        <v>461485</v>
      </c>
      <c r="C14" s="177"/>
      <c r="D14" s="176">
        <v>582878</v>
      </c>
    </row>
    <row r="15" spans="1:4">
      <c r="A15" s="169" t="s">
        <v>316</v>
      </c>
      <c r="B15" s="176">
        <v>162825</v>
      </c>
      <c r="C15" s="177"/>
      <c r="D15" s="176">
        <v>243106</v>
      </c>
    </row>
    <row r="16" spans="1:4">
      <c r="A16" s="169" t="s">
        <v>317</v>
      </c>
      <c r="B16" s="176">
        <v>13946</v>
      </c>
      <c r="C16" s="177"/>
      <c r="D16" s="176">
        <v>113736</v>
      </c>
    </row>
    <row r="17" spans="1:4">
      <c r="A17" s="169" t="s">
        <v>318</v>
      </c>
      <c r="B17" s="177">
        <v>-109</v>
      </c>
      <c r="C17" s="177"/>
      <c r="D17" s="177" t="s">
        <v>137</v>
      </c>
    </row>
    <row r="18" spans="1:4" ht="13.5" thickBot="1">
      <c r="A18" s="170" t="s">
        <v>186</v>
      </c>
      <c r="B18" s="179">
        <v>-941830</v>
      </c>
      <c r="C18" s="180"/>
      <c r="D18" s="179">
        <v>-192970</v>
      </c>
    </row>
    <row r="19" spans="1:4">
      <c r="A19" s="169"/>
      <c r="B19" s="171"/>
      <c r="C19" s="177"/>
      <c r="D19" s="171"/>
    </row>
    <row r="20" spans="1:4">
      <c r="A20" s="168" t="s">
        <v>319</v>
      </c>
      <c r="B20" s="194">
        <v>8631312</v>
      </c>
      <c r="C20" s="175"/>
      <c r="D20" s="194">
        <v>2716306</v>
      </c>
    </row>
    <row r="21" spans="1:4">
      <c r="A21" s="168" t="s">
        <v>188</v>
      </c>
      <c r="B21" s="194"/>
      <c r="C21" s="175"/>
      <c r="D21" s="194"/>
    </row>
    <row r="22" spans="1:4">
      <c r="A22" s="169"/>
      <c r="B22" s="175"/>
      <c r="C22" s="175"/>
      <c r="D22" s="175"/>
    </row>
    <row r="23" spans="1:4">
      <c r="A23" s="168" t="s">
        <v>189</v>
      </c>
      <c r="B23" s="175"/>
      <c r="C23" s="175"/>
      <c r="D23" s="175"/>
    </row>
    <row r="24" spans="1:4">
      <c r="A24" s="168" t="s">
        <v>320</v>
      </c>
      <c r="B24" s="175"/>
      <c r="C24" s="175"/>
      <c r="D24" s="175"/>
    </row>
    <row r="25" spans="1:4">
      <c r="A25" s="169" t="s">
        <v>276</v>
      </c>
      <c r="B25" s="183">
        <v>-6374</v>
      </c>
      <c r="C25" s="175"/>
      <c r="D25" s="175" t="s">
        <v>137</v>
      </c>
    </row>
    <row r="26" spans="1:4" ht="25.5">
      <c r="A26" s="169" t="s">
        <v>321</v>
      </c>
      <c r="B26" s="176">
        <v>-19553868</v>
      </c>
      <c r="C26" s="177"/>
      <c r="D26" s="176">
        <v>6357518</v>
      </c>
    </row>
    <row r="27" spans="1:4">
      <c r="A27" s="169" t="s">
        <v>16</v>
      </c>
      <c r="B27" s="176">
        <v>7026519</v>
      </c>
      <c r="C27" s="177"/>
      <c r="D27" s="176">
        <v>2190061</v>
      </c>
    </row>
    <row r="28" spans="1:4">
      <c r="A28" s="169" t="s">
        <v>322</v>
      </c>
      <c r="B28" s="176">
        <v>3030</v>
      </c>
      <c r="C28" s="177"/>
      <c r="D28" s="177" t="s">
        <v>137</v>
      </c>
    </row>
    <row r="29" spans="1:4">
      <c r="A29" s="169" t="s">
        <v>28</v>
      </c>
      <c r="B29" s="176">
        <v>34591</v>
      </c>
      <c r="C29" s="177"/>
      <c r="D29" s="176">
        <v>185038</v>
      </c>
    </row>
    <row r="30" spans="1:4">
      <c r="A30" s="168" t="s">
        <v>323</v>
      </c>
      <c r="B30" s="177"/>
      <c r="C30" s="177"/>
      <c r="D30" s="177"/>
    </row>
    <row r="31" spans="1:4">
      <c r="A31" s="169" t="s">
        <v>324</v>
      </c>
      <c r="B31" s="176">
        <v>-602037</v>
      </c>
      <c r="C31" s="177"/>
      <c r="D31" s="176">
        <v>-2311071</v>
      </c>
    </row>
    <row r="32" spans="1:4">
      <c r="A32" s="169" t="s">
        <v>325</v>
      </c>
      <c r="B32" s="176">
        <v>3635989</v>
      </c>
      <c r="C32" s="177"/>
      <c r="D32" s="177" t="s">
        <v>137</v>
      </c>
    </row>
    <row r="33" spans="1:4">
      <c r="A33" s="169" t="s">
        <v>286</v>
      </c>
      <c r="B33" s="176">
        <v>157512</v>
      </c>
      <c r="C33" s="177"/>
      <c r="D33" s="177" t="s">
        <v>137</v>
      </c>
    </row>
    <row r="34" spans="1:4">
      <c r="A34" s="169" t="s">
        <v>33</v>
      </c>
      <c r="B34" s="176">
        <v>-86892</v>
      </c>
      <c r="C34" s="177"/>
      <c r="D34" s="176">
        <v>159238</v>
      </c>
    </row>
    <row r="35" spans="1:4" ht="13.5" thickBot="1">
      <c r="A35" s="170" t="s">
        <v>38</v>
      </c>
      <c r="B35" s="179">
        <v>-260083</v>
      </c>
      <c r="C35" s="180"/>
      <c r="D35" s="179">
        <v>68129</v>
      </c>
    </row>
    <row r="36" spans="1:4" ht="25.5">
      <c r="A36" s="168" t="s">
        <v>326</v>
      </c>
      <c r="B36" s="191">
        <v>-1020301</v>
      </c>
      <c r="C36" s="177"/>
      <c r="D36" s="191">
        <v>9365219</v>
      </c>
    </row>
    <row r="37" spans="1:4" ht="12.6" customHeight="1">
      <c r="A37" s="196"/>
      <c r="B37" s="183">
        <v>-644716</v>
      </c>
      <c r="C37" s="175"/>
      <c r="D37" s="174" t="s">
        <v>137</v>
      </c>
    </row>
    <row r="38" spans="1:4" ht="12.6" customHeight="1">
      <c r="B38" s="183"/>
      <c r="C38" s="175"/>
      <c r="D38" s="174"/>
    </row>
    <row r="39" spans="1:4" ht="13.5" thickBot="1">
      <c r="A39" s="170" t="s">
        <v>197</v>
      </c>
      <c r="B39" s="193"/>
      <c r="C39" s="178"/>
      <c r="D39" s="184"/>
    </row>
    <row r="40" spans="1:4">
      <c r="A40" s="169"/>
      <c r="B40" s="175"/>
      <c r="C40" s="175"/>
      <c r="D40" s="175"/>
    </row>
    <row r="41" spans="1:4" ht="26.25" thickBot="1">
      <c r="A41" s="187" t="s">
        <v>327</v>
      </c>
      <c r="B41" s="188">
        <v>-1665017</v>
      </c>
      <c r="C41" s="180"/>
      <c r="D41" s="188">
        <v>9365219</v>
      </c>
    </row>
    <row r="42" spans="1:4">
      <c r="A42" s="169"/>
      <c r="B42" s="177"/>
      <c r="C42" s="177"/>
      <c r="D42" s="1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C037-EDDB-4403-8F0E-0D90E7658ACC}">
  <dimension ref="A1:E52"/>
  <sheetViews>
    <sheetView zoomScaleNormal="100" workbookViewId="0">
      <selection activeCell="D43" sqref="D43"/>
    </sheetView>
  </sheetViews>
  <sheetFormatPr defaultRowHeight="12.75"/>
  <cols>
    <col min="1" max="1" width="82.5703125" customWidth="1"/>
    <col min="2" max="2" width="6.28515625" style="167" customWidth="1"/>
    <col min="3" max="3" width="14.5703125" style="166" bestFit="1" customWidth="1"/>
    <col min="4" max="4" width="14.5703125" bestFit="1" customWidth="1"/>
    <col min="5" max="5" width="10.7109375" bestFit="1" customWidth="1"/>
  </cols>
  <sheetData>
    <row r="1" spans="1:4">
      <c r="A1" s="174" t="s">
        <v>152</v>
      </c>
      <c r="B1" s="174"/>
    </row>
    <row r="2" spans="1:4" ht="12.6" customHeight="1">
      <c r="A2" s="174"/>
      <c r="B2" s="174"/>
      <c r="C2" s="174"/>
      <c r="D2" s="172"/>
    </row>
    <row r="3" spans="1:4" ht="49.5" customHeight="1" thickBot="1">
      <c r="A3" s="254" t="s">
        <v>348</v>
      </c>
      <c r="B3" s="187" t="s">
        <v>328</v>
      </c>
      <c r="C3" s="213" t="s">
        <v>329</v>
      </c>
      <c r="D3" s="213" t="s">
        <v>330</v>
      </c>
    </row>
    <row r="4" spans="1:4">
      <c r="A4" s="174" t="s">
        <v>275</v>
      </c>
      <c r="B4" s="174"/>
      <c r="C4" s="174"/>
      <c r="D4" s="174"/>
    </row>
    <row r="5" spans="1:4">
      <c r="A5" s="175" t="s">
        <v>270</v>
      </c>
      <c r="B5" s="175">
        <v>1</v>
      </c>
      <c r="C5" s="176">
        <v>23864693</v>
      </c>
      <c r="D5" s="176">
        <v>49349847</v>
      </c>
    </row>
    <row r="6" spans="1:4">
      <c r="A6" s="175" t="s">
        <v>276</v>
      </c>
      <c r="B6" s="175"/>
      <c r="C6" s="176">
        <v>1262140</v>
      </c>
      <c r="D6" s="176">
        <v>857812</v>
      </c>
    </row>
    <row r="7" spans="1:4" s="166" customFormat="1">
      <c r="A7" s="175" t="s">
        <v>277</v>
      </c>
      <c r="B7" s="175">
        <v>2</v>
      </c>
      <c r="C7" s="183">
        <v>311671688.30000001</v>
      </c>
      <c r="D7" s="183">
        <v>78983143</v>
      </c>
    </row>
    <row r="8" spans="1:4">
      <c r="A8" s="175" t="s">
        <v>278</v>
      </c>
      <c r="B8" s="175"/>
      <c r="C8" s="175">
        <v>574</v>
      </c>
      <c r="D8" s="175">
        <v>575</v>
      </c>
    </row>
    <row r="9" spans="1:4">
      <c r="A9" s="175" t="s">
        <v>279</v>
      </c>
      <c r="B9" s="175">
        <v>3</v>
      </c>
      <c r="C9" s="176">
        <v>10479929</v>
      </c>
      <c r="D9" s="176">
        <v>424691</v>
      </c>
    </row>
    <row r="10" spans="1:4">
      <c r="A10" s="175" t="s">
        <v>280</v>
      </c>
      <c r="B10" s="175"/>
      <c r="C10" s="176">
        <v>6730320</v>
      </c>
      <c r="D10" s="176">
        <v>6457617</v>
      </c>
    </row>
    <row r="11" spans="1:4">
      <c r="A11" s="175" t="s">
        <v>147</v>
      </c>
      <c r="B11" s="175"/>
      <c r="C11" s="176">
        <v>2387013</v>
      </c>
      <c r="D11" s="176">
        <v>1427305</v>
      </c>
    </row>
    <row r="12" spans="1:4">
      <c r="A12" s="175" t="s">
        <v>281</v>
      </c>
      <c r="B12" s="175"/>
      <c r="C12" s="176">
        <v>437380</v>
      </c>
      <c r="D12" s="176">
        <v>778019</v>
      </c>
    </row>
    <row r="13" spans="1:4">
      <c r="A13" s="175" t="s">
        <v>282</v>
      </c>
      <c r="B13" s="175"/>
      <c r="C13" s="176">
        <v>844941</v>
      </c>
      <c r="D13" s="176">
        <v>126025</v>
      </c>
    </row>
    <row r="14" spans="1:4">
      <c r="A14" s="175" t="s">
        <v>263</v>
      </c>
      <c r="B14" s="175"/>
      <c r="C14" s="176">
        <v>42069.670800000429</v>
      </c>
      <c r="D14" s="176">
        <v>42070</v>
      </c>
    </row>
    <row r="15" spans="1:4" ht="13.5" thickBot="1">
      <c r="A15" s="178" t="s">
        <v>28</v>
      </c>
      <c r="B15" s="178"/>
      <c r="C15" s="179">
        <v>836983</v>
      </c>
      <c r="D15" s="179">
        <v>350072</v>
      </c>
    </row>
    <row r="16" spans="1:4">
      <c r="A16" s="175"/>
      <c r="B16" s="175"/>
      <c r="C16" s="175"/>
      <c r="D16" s="177"/>
    </row>
    <row r="17" spans="1:4" ht="13.5" thickBot="1">
      <c r="A17" s="181" t="s">
        <v>271</v>
      </c>
      <c r="B17" s="181"/>
      <c r="C17" s="186">
        <v>358557730.97079998</v>
      </c>
      <c r="D17" s="182">
        <v>138797176</v>
      </c>
    </row>
    <row r="18" spans="1:4" ht="13.5" thickTop="1">
      <c r="A18" s="175"/>
      <c r="B18" s="175"/>
      <c r="C18" s="175"/>
      <c r="D18" s="175"/>
    </row>
    <row r="19" spans="1:4">
      <c r="A19" s="174" t="s">
        <v>283</v>
      </c>
      <c r="B19" s="174"/>
      <c r="C19" s="174"/>
      <c r="D19" s="175"/>
    </row>
    <row r="20" spans="1:4">
      <c r="A20" s="174"/>
      <c r="B20" s="174"/>
      <c r="C20" s="174"/>
      <c r="D20" s="175"/>
    </row>
    <row r="21" spans="1:4">
      <c r="A21" s="174" t="s">
        <v>284</v>
      </c>
      <c r="B21" s="174"/>
      <c r="C21" s="174"/>
      <c r="D21" s="175"/>
    </row>
    <row r="22" spans="1:4">
      <c r="A22" s="175" t="s">
        <v>30</v>
      </c>
      <c r="B22" s="175"/>
      <c r="C22" s="245">
        <v>0</v>
      </c>
      <c r="D22" s="176">
        <v>4385787</v>
      </c>
    </row>
    <row r="23" spans="1:4">
      <c r="A23" s="175" t="s">
        <v>285</v>
      </c>
      <c r="B23" s="175">
        <v>4</v>
      </c>
      <c r="C23" s="176">
        <v>208015602</v>
      </c>
      <c r="D23" s="176">
        <v>33367602</v>
      </c>
    </row>
    <row r="24" spans="1:4">
      <c r="A24" s="175" t="s">
        <v>264</v>
      </c>
      <c r="B24" s="175">
        <v>5</v>
      </c>
      <c r="C24" s="176">
        <v>75411417</v>
      </c>
      <c r="D24" s="176">
        <v>50593841</v>
      </c>
    </row>
    <row r="25" spans="1:4">
      <c r="A25" s="175" t="s">
        <v>286</v>
      </c>
      <c r="B25" s="175"/>
      <c r="C25" s="176">
        <v>3500333</v>
      </c>
      <c r="D25" s="176">
        <v>2380381</v>
      </c>
    </row>
    <row r="26" spans="1:4">
      <c r="A26" s="175" t="s">
        <v>35</v>
      </c>
      <c r="B26" s="175"/>
      <c r="C26" s="176">
        <v>2975697</v>
      </c>
      <c r="D26" s="176">
        <v>2933873</v>
      </c>
    </row>
    <row r="27" spans="1:4">
      <c r="A27" s="175" t="s">
        <v>287</v>
      </c>
      <c r="B27" s="175"/>
      <c r="C27" s="176">
        <v>568277</v>
      </c>
      <c r="D27" s="176">
        <v>153583</v>
      </c>
    </row>
    <row r="28" spans="1:4" s="166" customFormat="1">
      <c r="A28" s="175" t="s">
        <v>36</v>
      </c>
      <c r="B28" s="175"/>
      <c r="C28" s="176">
        <v>10408</v>
      </c>
      <c r="D28" s="176">
        <v>0</v>
      </c>
    </row>
    <row r="29" spans="1:4">
      <c r="A29" s="175" t="s">
        <v>226</v>
      </c>
      <c r="B29" s="175"/>
      <c r="C29" s="176">
        <v>654288</v>
      </c>
      <c r="D29" s="176">
        <v>1067008</v>
      </c>
    </row>
    <row r="30" spans="1:4">
      <c r="A30" s="175" t="s">
        <v>288</v>
      </c>
      <c r="B30" s="175"/>
      <c r="C30" s="176">
        <v>580881</v>
      </c>
      <c r="D30" s="176">
        <v>586854</v>
      </c>
    </row>
    <row r="31" spans="1:4" ht="13.5" thickBot="1">
      <c r="A31" s="178" t="s">
        <v>289</v>
      </c>
      <c r="B31" s="178"/>
      <c r="C31" s="179">
        <v>946948</v>
      </c>
      <c r="D31" s="179">
        <v>390044</v>
      </c>
    </row>
    <row r="32" spans="1:4">
      <c r="A32" s="174"/>
      <c r="B32" s="174"/>
    </row>
    <row r="33" spans="1:5" ht="13.5" thickBot="1">
      <c r="A33" s="181" t="s">
        <v>265</v>
      </c>
      <c r="B33" s="181"/>
      <c r="C33" s="257">
        <v>292663851</v>
      </c>
      <c r="D33" s="257">
        <v>95858973</v>
      </c>
    </row>
    <row r="34" spans="1:5" ht="13.5" thickTop="1">
      <c r="A34" s="174"/>
      <c r="B34" s="174"/>
      <c r="C34" s="174"/>
      <c r="D34" s="175"/>
    </row>
    <row r="35" spans="1:5">
      <c r="A35" s="174" t="s">
        <v>290</v>
      </c>
      <c r="B35" s="174"/>
      <c r="C35" s="174"/>
      <c r="D35" s="175"/>
    </row>
    <row r="36" spans="1:5">
      <c r="A36" s="175" t="s">
        <v>291</v>
      </c>
      <c r="B36" s="175">
        <v>6</v>
      </c>
      <c r="C36" s="176">
        <v>38422794</v>
      </c>
      <c r="D36" s="176">
        <v>25879475</v>
      </c>
    </row>
    <row r="37" spans="1:5" ht="25.5">
      <c r="A37" s="169" t="s">
        <v>292</v>
      </c>
      <c r="B37" s="175"/>
      <c r="C37" s="177">
        <v>278</v>
      </c>
      <c r="D37" s="177">
        <v>278</v>
      </c>
    </row>
    <row r="38" spans="1:5" ht="13.5" thickBot="1">
      <c r="A38" s="178" t="s">
        <v>266</v>
      </c>
      <c r="B38" s="178"/>
      <c r="C38" s="179">
        <v>27470808</v>
      </c>
      <c r="D38" s="179">
        <v>17058450</v>
      </c>
    </row>
    <row r="39" spans="1:5">
      <c r="A39" s="174"/>
      <c r="B39" s="174"/>
      <c r="E39" s="28"/>
    </row>
    <row r="40" spans="1:5" ht="13.5" thickBot="1">
      <c r="A40" s="181" t="s">
        <v>267</v>
      </c>
      <c r="B40" s="181"/>
      <c r="C40" s="257">
        <v>65893880</v>
      </c>
      <c r="D40" s="257">
        <v>42938203</v>
      </c>
    </row>
    <row r="41" spans="1:5" ht="13.5" thickTop="1">
      <c r="A41" s="174" t="s">
        <v>219</v>
      </c>
      <c r="B41" s="174"/>
    </row>
    <row r="42" spans="1:5" ht="13.5" thickBot="1">
      <c r="A42" s="181" t="s">
        <v>293</v>
      </c>
      <c r="B42" s="181"/>
      <c r="C42" s="257">
        <v>358557731</v>
      </c>
      <c r="D42" s="257">
        <v>138797176</v>
      </c>
    </row>
    <row r="43" spans="1:5" ht="14.25" thickTop="1" thickBot="1">
      <c r="A43" s="181" t="s">
        <v>353</v>
      </c>
      <c r="B43" s="181"/>
      <c r="C43" s="257">
        <v>7191.46</v>
      </c>
      <c r="D43" s="257">
        <v>5881.95</v>
      </c>
    </row>
    <row r="44" spans="1:5" s="209" customFormat="1" ht="13.5" thickTop="1"/>
    <row r="46" spans="1:5">
      <c r="A46" s="210" t="str">
        <f>Капитал!A28</f>
        <v>Заместитель Председателя Правления _____________________________ /Лер Е.О.  Дата  07.10.2021 г.</v>
      </c>
    </row>
    <row r="47" spans="1:5" s="209" customFormat="1">
      <c r="A47" s="210"/>
    </row>
    <row r="48" spans="1:5">
      <c r="A48" s="210" t="str">
        <f>Капитал!A30</f>
        <v>Главный бухгалтер ________________________________ / Хон Т.Э. Дата 07.10.2021 г.</v>
      </c>
    </row>
    <row r="51" spans="1:4">
      <c r="A51" s="262" t="s">
        <v>140</v>
      </c>
      <c r="B51" s="262"/>
      <c r="C51" s="262"/>
      <c r="D51" s="262"/>
    </row>
    <row r="52" spans="1:4">
      <c r="A52" s="30" t="s">
        <v>4</v>
      </c>
      <c r="B52" s="242"/>
      <c r="C52" s="243"/>
      <c r="D52" s="242"/>
    </row>
  </sheetData>
  <mergeCells count="1">
    <mergeCell ref="A51:D5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AD3B-422B-446B-8BCC-25DE0DDC4C17}">
  <dimension ref="A1:E42"/>
  <sheetViews>
    <sheetView zoomScaleNormal="100" zoomScaleSheetLayoutView="82" workbookViewId="0">
      <selection activeCell="C4" sqref="C4:E4"/>
    </sheetView>
  </sheetViews>
  <sheetFormatPr defaultRowHeight="12.75"/>
  <cols>
    <col min="1" max="1" width="88.28515625" customWidth="1"/>
    <col min="2" max="2" width="8.140625" style="209" customWidth="1"/>
    <col min="3" max="3" width="18" bestFit="1" customWidth="1"/>
    <col min="4" max="4" width="2" customWidth="1"/>
    <col min="5" max="5" width="18" bestFit="1" customWidth="1"/>
  </cols>
  <sheetData>
    <row r="1" spans="1:5">
      <c r="A1" s="190"/>
      <c r="B1" s="190"/>
      <c r="C1" s="171"/>
      <c r="D1" s="174"/>
      <c r="E1" s="171"/>
    </row>
    <row r="2" spans="1:5">
      <c r="A2" s="190"/>
      <c r="B2" s="190"/>
      <c r="C2" s="172"/>
      <c r="D2" s="174"/>
      <c r="E2" s="172"/>
    </row>
    <row r="3" spans="1:5">
      <c r="A3" s="255" t="s">
        <v>152</v>
      </c>
      <c r="B3" s="190"/>
      <c r="D3" s="174"/>
    </row>
    <row r="4" spans="1:5">
      <c r="A4" s="190"/>
      <c r="C4" s="171"/>
      <c r="D4" s="174"/>
      <c r="E4" s="171"/>
    </row>
    <row r="5" spans="1:5" ht="51" customHeight="1" thickBot="1">
      <c r="A5" s="254" t="s">
        <v>354</v>
      </c>
      <c r="B5" s="213" t="s">
        <v>328</v>
      </c>
      <c r="C5" s="213" t="s">
        <v>351</v>
      </c>
      <c r="D5" s="184"/>
      <c r="E5" s="213" t="s">
        <v>352</v>
      </c>
    </row>
    <row r="6" spans="1:5">
      <c r="A6" s="175" t="s">
        <v>294</v>
      </c>
      <c r="B6" s="175">
        <v>7</v>
      </c>
      <c r="C6" s="195">
        <v>896964</v>
      </c>
      <c r="D6" s="195"/>
      <c r="E6" s="195">
        <v>731120.42244000011</v>
      </c>
    </row>
    <row r="7" spans="1:5" ht="25.5">
      <c r="A7" s="169" t="s">
        <v>295</v>
      </c>
      <c r="B7" s="175">
        <v>7</v>
      </c>
      <c r="C7" s="195">
        <v>15341354</v>
      </c>
      <c r="D7" s="195"/>
      <c r="E7" s="195">
        <v>1718228.0354500001</v>
      </c>
    </row>
    <row r="8" spans="1:5" ht="13.5" thickBot="1">
      <c r="A8" s="178" t="s">
        <v>296</v>
      </c>
      <c r="B8" s="178">
        <v>7</v>
      </c>
      <c r="C8" s="197">
        <v>-12817662</v>
      </c>
      <c r="D8" s="197"/>
      <c r="E8" s="197">
        <v>-2363334.9546400001</v>
      </c>
    </row>
    <row r="9" spans="1:5">
      <c r="A9" s="175"/>
      <c r="B9" s="175"/>
      <c r="C9" s="195"/>
      <c r="D9" s="195"/>
      <c r="E9" s="195"/>
    </row>
    <row r="10" spans="1:5">
      <c r="A10" s="174" t="s">
        <v>297</v>
      </c>
      <c r="B10" s="174"/>
      <c r="C10" s="198">
        <v>3420656</v>
      </c>
      <c r="D10" s="198"/>
      <c r="E10" s="198">
        <v>86013.503250000067</v>
      </c>
    </row>
    <row r="11" spans="1:5" ht="13.5" thickBot="1">
      <c r="A11" s="184"/>
      <c r="B11" s="184"/>
      <c r="C11" s="199"/>
      <c r="D11" s="200"/>
      <c r="E11" s="200"/>
    </row>
    <row r="12" spans="1:5">
      <c r="A12" s="189" t="s">
        <v>298</v>
      </c>
      <c r="B12" s="212"/>
      <c r="C12" s="195">
        <v>-55411</v>
      </c>
      <c r="D12" s="201"/>
      <c r="E12" s="202">
        <v>-82656.62833000005</v>
      </c>
    </row>
    <row r="13" spans="1:5">
      <c r="A13" s="175"/>
      <c r="B13" s="175"/>
      <c r="C13" s="195"/>
      <c r="D13" s="198"/>
      <c r="E13" s="185"/>
    </row>
    <row r="14" spans="1:5" ht="13.5" thickBot="1">
      <c r="A14" s="178"/>
      <c r="B14" s="178"/>
      <c r="C14" s="197"/>
      <c r="D14" s="200"/>
      <c r="E14" s="203"/>
    </row>
    <row r="15" spans="1:5">
      <c r="A15" s="192" t="s">
        <v>299</v>
      </c>
      <c r="B15" s="192"/>
      <c r="C15" s="201">
        <v>3365245</v>
      </c>
      <c r="D15" s="201"/>
      <c r="E15" s="201">
        <v>3356.8749200000166</v>
      </c>
    </row>
    <row r="16" spans="1:5" ht="13.5" thickBot="1">
      <c r="A16" s="184"/>
      <c r="B16" s="184"/>
      <c r="C16" s="204"/>
      <c r="D16" s="200"/>
      <c r="E16" s="200"/>
    </row>
    <row r="17" spans="1:5">
      <c r="A17" s="175"/>
      <c r="B17" s="175"/>
      <c r="C17" s="195"/>
      <c r="D17" s="185"/>
      <c r="E17" s="195"/>
    </row>
    <row r="18" spans="1:5">
      <c r="A18" s="175" t="s">
        <v>300</v>
      </c>
      <c r="B18" s="175">
        <v>8</v>
      </c>
      <c r="C18" s="195">
        <v>4727405</v>
      </c>
      <c r="D18" s="195"/>
      <c r="E18" s="195">
        <v>3216962.9855300002</v>
      </c>
    </row>
    <row r="19" spans="1:5">
      <c r="A19" s="175" t="s">
        <v>301</v>
      </c>
      <c r="B19" s="175">
        <v>8</v>
      </c>
      <c r="C19" s="195">
        <v>-1096101</v>
      </c>
      <c r="D19" s="195"/>
      <c r="E19" s="195">
        <v>-148308.86164999998</v>
      </c>
    </row>
    <row r="20" spans="1:5">
      <c r="A20" s="175" t="s">
        <v>302</v>
      </c>
      <c r="B20" s="175"/>
      <c r="C20" s="195">
        <v>6906304</v>
      </c>
      <c r="D20" s="185"/>
      <c r="E20" s="185">
        <v>1583390.9351699988</v>
      </c>
    </row>
    <row r="21" spans="1:5">
      <c r="A21" s="175" t="s">
        <v>184</v>
      </c>
      <c r="B21" s="175"/>
      <c r="C21" s="195">
        <v>1631428</v>
      </c>
      <c r="D21" s="185"/>
      <c r="E21" s="185">
        <v>376131.50029999996</v>
      </c>
    </row>
    <row r="22" spans="1:5">
      <c r="A22" s="175" t="s">
        <v>303</v>
      </c>
      <c r="B22" s="175"/>
      <c r="C22" s="195">
        <v>369310</v>
      </c>
      <c r="D22" s="195"/>
      <c r="E22" s="195">
        <v>859096.85193</v>
      </c>
    </row>
    <row r="23" spans="1:5" ht="13.5" thickBot="1">
      <c r="A23" s="175" t="s">
        <v>268</v>
      </c>
      <c r="B23" s="175"/>
      <c r="C23" s="195">
        <v>58123</v>
      </c>
      <c r="D23" s="195"/>
      <c r="E23" s="195">
        <v>74906.126010000007</v>
      </c>
    </row>
    <row r="24" spans="1:5">
      <c r="A24" s="189"/>
      <c r="B24" s="189"/>
      <c r="C24" s="205"/>
      <c r="D24" s="205"/>
      <c r="E24" s="205"/>
    </row>
    <row r="25" spans="1:5" ht="13.5" thickBot="1">
      <c r="A25" s="184" t="s">
        <v>304</v>
      </c>
      <c r="B25" s="184"/>
      <c r="C25" s="199">
        <v>12596469</v>
      </c>
      <c r="D25" s="197"/>
      <c r="E25" s="199">
        <v>5962179.5372899985</v>
      </c>
    </row>
    <row r="26" spans="1:5">
      <c r="A26" s="175"/>
      <c r="B26" s="175"/>
      <c r="C26" s="195"/>
      <c r="D26" s="185"/>
      <c r="E26" s="195"/>
    </row>
    <row r="27" spans="1:5" ht="13.5" thickBot="1">
      <c r="A27" s="178" t="s">
        <v>53</v>
      </c>
      <c r="B27" s="178">
        <v>9</v>
      </c>
      <c r="C27" s="197">
        <v>-5535552</v>
      </c>
      <c r="D27" s="197"/>
      <c r="E27" s="197">
        <v>-3082067.4192500003</v>
      </c>
    </row>
    <row r="28" spans="1:5">
      <c r="A28" s="175" t="s">
        <v>305</v>
      </c>
      <c r="B28" s="175"/>
      <c r="C28" s="195">
        <v>10426162</v>
      </c>
      <c r="D28" s="195"/>
      <c r="E28" s="195">
        <v>2883468.9929599985</v>
      </c>
    </row>
    <row r="29" spans="1:5">
      <c r="A29" s="175"/>
      <c r="B29" s="175"/>
      <c r="C29" s="195"/>
      <c r="D29" s="195"/>
      <c r="E29" s="195"/>
    </row>
    <row r="30" spans="1:5" ht="13.5" thickBot="1">
      <c r="A30" s="178" t="s">
        <v>269</v>
      </c>
      <c r="B30" s="178"/>
      <c r="C30" s="197">
        <v>-13804</v>
      </c>
      <c r="D30" s="197"/>
      <c r="E30" s="197">
        <v>0</v>
      </c>
    </row>
    <row r="31" spans="1:5">
      <c r="A31" s="175"/>
      <c r="B31" s="175"/>
      <c r="C31" s="195"/>
      <c r="D31" s="185"/>
      <c r="E31" s="195"/>
    </row>
    <row r="32" spans="1:5" ht="13.5" thickBot="1">
      <c r="A32" s="181" t="s">
        <v>306</v>
      </c>
      <c r="B32" s="181"/>
      <c r="C32" s="206">
        <v>10412358</v>
      </c>
      <c r="D32" s="207"/>
      <c r="E32" s="206">
        <v>2883468.9929599985</v>
      </c>
    </row>
    <row r="33" spans="1:5" ht="13.5" thickTop="1">
      <c r="A33" s="174"/>
      <c r="B33" s="174"/>
      <c r="C33" s="183"/>
      <c r="D33" s="175"/>
      <c r="E33" s="171"/>
    </row>
    <row r="34" spans="1:5" s="209" customFormat="1">
      <c r="A34" s="174"/>
      <c r="B34" s="174"/>
      <c r="C34" s="183"/>
      <c r="D34" s="175"/>
      <c r="E34" s="171"/>
    </row>
    <row r="36" spans="1:5">
      <c r="A36" s="210" t="str">
        <f>Капитал!A28</f>
        <v>Заместитель Председателя Правления _____________________________ /Лер Е.О.  Дата  07.10.2021 г.</v>
      </c>
      <c r="C36" s="209"/>
      <c r="D36" s="209"/>
    </row>
    <row r="37" spans="1:5">
      <c r="A37" s="210"/>
      <c r="C37" s="209"/>
      <c r="D37" s="209"/>
    </row>
    <row r="38" spans="1:5">
      <c r="A38" s="210" t="str">
        <f>Капитал!A30</f>
        <v>Главный бухгалтер ________________________________ / Хон Т.Э. Дата 07.10.2021 г.</v>
      </c>
      <c r="C38" s="209"/>
      <c r="D38" s="209"/>
    </row>
    <row r="39" spans="1:5">
      <c r="A39" s="209"/>
      <c r="C39" s="209"/>
      <c r="D39" s="209"/>
    </row>
    <row r="40" spans="1:5">
      <c r="A40" s="209"/>
      <c r="C40" s="209"/>
      <c r="D40" s="209"/>
    </row>
    <row r="41" spans="1:5">
      <c r="A41" s="262" t="s">
        <v>140</v>
      </c>
      <c r="B41" s="262"/>
      <c r="C41" s="262"/>
      <c r="D41" s="262"/>
    </row>
    <row r="42" spans="1:5">
      <c r="A42" s="30" t="s">
        <v>4</v>
      </c>
      <c r="B42" s="242"/>
      <c r="C42" s="243"/>
      <c r="D42" s="242"/>
    </row>
  </sheetData>
  <mergeCells count="1">
    <mergeCell ref="A41:D41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E0A4-3EFF-488D-9018-155A0324BC98}">
  <dimension ref="A1:E67"/>
  <sheetViews>
    <sheetView tabSelected="1" zoomScaleNormal="100" workbookViewId="0">
      <selection activeCell="A5" sqref="A5"/>
    </sheetView>
  </sheetViews>
  <sheetFormatPr defaultRowHeight="12.75"/>
  <cols>
    <col min="1" max="1" width="80.42578125" style="244" customWidth="1"/>
    <col min="2" max="2" width="16.28515625" style="209" customWidth="1"/>
    <col min="3" max="3" width="16.85546875" style="209" customWidth="1"/>
    <col min="4" max="16384" width="9.140625" style="209"/>
  </cols>
  <sheetData>
    <row r="1" spans="1:3">
      <c r="A1" s="169"/>
    </row>
    <row r="2" spans="1:3">
      <c r="A2" s="169"/>
    </row>
    <row r="3" spans="1:3">
      <c r="A3" s="256" t="s">
        <v>152</v>
      </c>
    </row>
    <row r="4" spans="1:3" ht="74.25" customHeight="1" thickBot="1">
      <c r="A4" s="254" t="s">
        <v>355</v>
      </c>
      <c r="B4" s="258" t="s">
        <v>351</v>
      </c>
      <c r="C4" s="258" t="s">
        <v>352</v>
      </c>
    </row>
    <row r="5" spans="1:3">
      <c r="A5" s="168" t="s">
        <v>309</v>
      </c>
    </row>
    <row r="6" spans="1:3">
      <c r="A6" s="169" t="s">
        <v>178</v>
      </c>
      <c r="B6" s="246">
        <v>10426162</v>
      </c>
      <c r="C6" s="246">
        <v>2888951</v>
      </c>
    </row>
    <row r="7" spans="1:3">
      <c r="A7" s="169" t="s">
        <v>179</v>
      </c>
      <c r="B7" s="246"/>
    </row>
    <row r="8" spans="1:3" ht="25.5">
      <c r="A8" s="169" t="s">
        <v>335</v>
      </c>
      <c r="B8" s="246">
        <v>-303174</v>
      </c>
      <c r="C8" s="246">
        <v>1677607</v>
      </c>
    </row>
    <row r="9" spans="1:3" ht="25.5">
      <c r="A9" s="169" t="s">
        <v>311</v>
      </c>
      <c r="B9" s="246">
        <v>55411</v>
      </c>
      <c r="C9" s="246">
        <v>0</v>
      </c>
    </row>
    <row r="10" spans="1:3">
      <c r="A10" s="169" t="s">
        <v>312</v>
      </c>
      <c r="B10" s="246">
        <v>-18212342</v>
      </c>
      <c r="C10" s="246">
        <v>272397</v>
      </c>
    </row>
    <row r="11" spans="1:3">
      <c r="A11" s="169" t="s">
        <v>313</v>
      </c>
      <c r="B11" s="246">
        <v>0</v>
      </c>
      <c r="C11" s="246">
        <v>3</v>
      </c>
    </row>
    <row r="12" spans="1:3">
      <c r="A12" s="169" t="s">
        <v>314</v>
      </c>
      <c r="B12" s="246">
        <v>409612</v>
      </c>
      <c r="C12" s="246">
        <v>124899</v>
      </c>
    </row>
    <row r="13" spans="1:3">
      <c r="A13" s="169" t="s">
        <v>315</v>
      </c>
      <c r="B13" s="246">
        <v>285559</v>
      </c>
      <c r="C13" s="246">
        <v>0</v>
      </c>
    </row>
    <row r="14" spans="1:3">
      <c r="A14" s="169" t="s">
        <v>316</v>
      </c>
      <c r="B14" s="246">
        <v>242788</v>
      </c>
      <c r="C14" s="246">
        <v>0</v>
      </c>
    </row>
    <row r="15" spans="1:3">
      <c r="A15" s="169" t="s">
        <v>317</v>
      </c>
      <c r="B15" s="246">
        <v>64928</v>
      </c>
      <c r="C15" s="246">
        <v>67067</v>
      </c>
    </row>
    <row r="16" spans="1:3">
      <c r="A16" s="169" t="s">
        <v>318</v>
      </c>
      <c r="B16" s="246">
        <v>0</v>
      </c>
      <c r="C16" s="246">
        <v>0</v>
      </c>
    </row>
    <row r="17" spans="1:3" ht="13.5" thickBot="1">
      <c r="A17" s="170" t="s">
        <v>186</v>
      </c>
      <c r="B17" s="249">
        <v>10636878</v>
      </c>
      <c r="C17" s="249">
        <v>-865895</v>
      </c>
    </row>
    <row r="18" spans="1:3">
      <c r="A18" s="169"/>
      <c r="B18" s="246"/>
    </row>
    <row r="19" spans="1:3">
      <c r="A19" s="168" t="s">
        <v>319</v>
      </c>
      <c r="B19" s="247">
        <v>3605822</v>
      </c>
      <c r="C19" s="247">
        <v>4165029</v>
      </c>
    </row>
    <row r="20" spans="1:3">
      <c r="A20" s="168" t="s">
        <v>188</v>
      </c>
      <c r="B20" s="246"/>
    </row>
    <row r="21" spans="1:3">
      <c r="A21" s="168" t="s">
        <v>189</v>
      </c>
      <c r="B21" s="246"/>
    </row>
    <row r="22" spans="1:3">
      <c r="A22" s="168" t="s">
        <v>320</v>
      </c>
      <c r="B22" s="246"/>
    </row>
    <row r="23" spans="1:3">
      <c r="A23" s="169" t="s">
        <v>276</v>
      </c>
      <c r="B23" s="246">
        <v>-404328</v>
      </c>
      <c r="C23" s="246">
        <v>-149982</v>
      </c>
    </row>
    <row r="24" spans="1:3">
      <c r="A24" s="169" t="s">
        <v>321</v>
      </c>
      <c r="B24" s="246">
        <v>-242986593</v>
      </c>
      <c r="C24" s="246">
        <v>-28091209</v>
      </c>
    </row>
    <row r="25" spans="1:3">
      <c r="A25" s="169" t="s">
        <v>16</v>
      </c>
      <c r="B25" s="246">
        <v>-597493</v>
      </c>
      <c r="C25" s="246">
        <v>5182757</v>
      </c>
    </row>
    <row r="26" spans="1:3">
      <c r="A26" s="169" t="s">
        <v>322</v>
      </c>
      <c r="B26" s="246">
        <v>-10524920</v>
      </c>
      <c r="C26" s="246">
        <v>-1769300</v>
      </c>
    </row>
    <row r="27" spans="1:3">
      <c r="A27" s="169" t="s">
        <v>28</v>
      </c>
      <c r="B27" s="246">
        <v>-486911</v>
      </c>
      <c r="C27" s="246">
        <v>30950</v>
      </c>
    </row>
    <row r="28" spans="1:3">
      <c r="A28" s="168" t="s">
        <v>323</v>
      </c>
      <c r="B28" s="246"/>
    </row>
    <row r="29" spans="1:3">
      <c r="A29" s="169" t="s">
        <v>324</v>
      </c>
      <c r="B29" s="246">
        <v>174645236</v>
      </c>
      <c r="C29" s="246">
        <v>14562912</v>
      </c>
    </row>
    <row r="30" spans="1:3">
      <c r="A30" s="169" t="s">
        <v>325</v>
      </c>
      <c r="B30" s="246">
        <v>24832643</v>
      </c>
      <c r="C30" s="246">
        <v>0</v>
      </c>
    </row>
    <row r="31" spans="1:3">
      <c r="A31" s="169" t="s">
        <v>286</v>
      </c>
      <c r="B31" s="246">
        <v>1119952</v>
      </c>
      <c r="C31" s="246">
        <v>0</v>
      </c>
    </row>
    <row r="32" spans="1:3">
      <c r="A32" s="169" t="s">
        <v>33</v>
      </c>
      <c r="B32" s="246">
        <v>414694</v>
      </c>
      <c r="C32" s="246">
        <v>-12090</v>
      </c>
    </row>
    <row r="33" spans="1:3" ht="13.5" thickBot="1">
      <c r="A33" s="170" t="s">
        <v>38</v>
      </c>
      <c r="B33" s="249">
        <v>491977</v>
      </c>
      <c r="C33" s="249">
        <v>105493</v>
      </c>
    </row>
    <row r="34" spans="1:3">
      <c r="A34" s="168" t="s">
        <v>326</v>
      </c>
      <c r="B34" s="247">
        <v>-49889921</v>
      </c>
      <c r="C34" s="247">
        <v>-5975440</v>
      </c>
    </row>
    <row r="35" spans="1:3" ht="12.6" customHeight="1">
      <c r="A35" s="196"/>
      <c r="B35" s="246"/>
    </row>
    <row r="36" spans="1:3" ht="12.6" customHeight="1">
      <c r="B36" s="246"/>
    </row>
    <row r="37" spans="1:3" ht="13.5" thickBot="1">
      <c r="A37" s="170" t="s">
        <v>197</v>
      </c>
      <c r="B37" s="249">
        <v>-728285</v>
      </c>
      <c r="C37" s="249">
        <v>-5482</v>
      </c>
    </row>
    <row r="38" spans="1:3">
      <c r="A38" s="169"/>
    </row>
    <row r="39" spans="1:3" ht="13.5" thickBot="1">
      <c r="A39" s="187" t="s">
        <v>327</v>
      </c>
      <c r="B39" s="250">
        <v>-50618206</v>
      </c>
      <c r="C39" s="250">
        <v>-5980922</v>
      </c>
    </row>
    <row r="40" spans="1:3">
      <c r="A40" s="169"/>
    </row>
    <row r="41" spans="1:3">
      <c r="A41" s="168" t="s">
        <v>199</v>
      </c>
    </row>
    <row r="42" spans="1:3" ht="12.95" customHeight="1">
      <c r="A42" s="169" t="s">
        <v>336</v>
      </c>
      <c r="B42" s="246">
        <v>-682315</v>
      </c>
      <c r="C42" s="246">
        <v>-81850</v>
      </c>
    </row>
    <row r="43" spans="1:3">
      <c r="A43" s="169" t="s">
        <v>337</v>
      </c>
      <c r="B43" s="246">
        <v>0</v>
      </c>
      <c r="C43" s="246">
        <v>0</v>
      </c>
    </row>
    <row r="44" spans="1:3" ht="13.5" thickBot="1">
      <c r="A44" s="170" t="s">
        <v>338</v>
      </c>
      <c r="B44" s="249">
        <v>0</v>
      </c>
      <c r="C44" s="249">
        <v>0</v>
      </c>
    </row>
    <row r="45" spans="1:3">
      <c r="A45" s="251"/>
    </row>
    <row r="46" spans="1:3" ht="13.5" thickBot="1">
      <c r="A46" s="187" t="s">
        <v>339</v>
      </c>
      <c r="B46" s="250">
        <v>-682315</v>
      </c>
      <c r="C46" s="250">
        <v>-81850</v>
      </c>
    </row>
    <row r="47" spans="1:3" ht="12.95" customHeight="1">
      <c r="A47" s="168" t="s">
        <v>202</v>
      </c>
    </row>
    <row r="48" spans="1:3">
      <c r="A48" s="169" t="s">
        <v>341</v>
      </c>
      <c r="B48" s="246">
        <v>-600428</v>
      </c>
      <c r="C48" s="246">
        <v>0</v>
      </c>
    </row>
    <row r="49" spans="1:5">
      <c r="A49" s="169" t="s">
        <v>340</v>
      </c>
      <c r="B49" s="246">
        <v>12543319</v>
      </c>
      <c r="C49" s="246">
        <v>7188875</v>
      </c>
    </row>
    <row r="50" spans="1:5">
      <c r="A50" s="169" t="s">
        <v>343</v>
      </c>
      <c r="B50" s="246">
        <v>0</v>
      </c>
      <c r="C50" s="246">
        <v>1229292</v>
      </c>
    </row>
    <row r="51" spans="1:5" ht="13.5" thickBot="1">
      <c r="A51" s="170" t="s">
        <v>342</v>
      </c>
      <c r="B51" s="249">
        <v>-4385787</v>
      </c>
      <c r="C51" s="249">
        <v>-2797478</v>
      </c>
    </row>
    <row r="52" spans="1:5">
      <c r="A52" s="251"/>
    </row>
    <row r="53" spans="1:5" ht="13.5" thickBot="1">
      <c r="A53" s="187" t="s">
        <v>344</v>
      </c>
      <c r="B53" s="250">
        <v>7557104</v>
      </c>
      <c r="C53" s="250">
        <v>5620689</v>
      </c>
    </row>
    <row r="54" spans="1:5">
      <c r="A54" s="169"/>
    </row>
    <row r="55" spans="1:5" ht="13.5" thickBot="1">
      <c r="A55" s="170" t="s">
        <v>345</v>
      </c>
      <c r="B55" s="250">
        <v>-43743417</v>
      </c>
      <c r="C55" s="250">
        <v>-442083</v>
      </c>
    </row>
    <row r="56" spans="1:5">
      <c r="A56" s="248" t="s">
        <v>210</v>
      </c>
      <c r="B56" s="246">
        <v>18258263</v>
      </c>
      <c r="C56" s="246">
        <v>0</v>
      </c>
    </row>
    <row r="57" spans="1:5" ht="13.5" thickBot="1">
      <c r="A57" s="187" t="s">
        <v>346</v>
      </c>
      <c r="B57" s="252">
        <v>49349847</v>
      </c>
      <c r="C57" s="252">
        <v>7957136</v>
      </c>
    </row>
    <row r="58" spans="1:5" ht="13.5" customHeight="1" thickBot="1">
      <c r="A58" s="187" t="s">
        <v>347</v>
      </c>
      <c r="B58" s="253">
        <v>23864693</v>
      </c>
      <c r="C58" s="250">
        <v>7515053</v>
      </c>
      <c r="E58" s="246"/>
    </row>
    <row r="59" spans="1:5" ht="13.5" customHeight="1">
      <c r="A59" s="259"/>
      <c r="B59" s="260"/>
      <c r="C59" s="261"/>
      <c r="E59" s="246"/>
    </row>
    <row r="60" spans="1:5">
      <c r="B60" s="246"/>
      <c r="C60" s="246"/>
    </row>
    <row r="61" spans="1:5">
      <c r="A61" s="210" t="str">
        <f>BS!A46</f>
        <v>Заместитель Председателя Правления _____________________________ /Лер Е.О.  Дата  07.10.2021 г.</v>
      </c>
    </row>
    <row r="62" spans="1:5">
      <c r="A62" s="210"/>
    </row>
    <row r="63" spans="1:5">
      <c r="A63" s="210" t="str">
        <f>BS!A48</f>
        <v>Главный бухгалтер ________________________________ / Хон Т.Э. Дата 07.10.2021 г.</v>
      </c>
    </row>
    <row r="64" spans="1:5">
      <c r="A64" s="209"/>
    </row>
    <row r="65" spans="1:4">
      <c r="A65" s="209"/>
    </row>
    <row r="66" spans="1:4">
      <c r="A66" s="262" t="s">
        <v>140</v>
      </c>
      <c r="B66" s="262"/>
      <c r="C66" s="262"/>
      <c r="D66" s="262"/>
    </row>
    <row r="67" spans="1:4">
      <c r="A67" s="30" t="s">
        <v>4</v>
      </c>
      <c r="B67" s="242"/>
      <c r="C67" s="243"/>
      <c r="D67" s="242"/>
    </row>
  </sheetData>
  <mergeCells count="1">
    <mergeCell ref="A66:D6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F818-39B7-4417-BB0B-B7F8CE9F027A}">
  <dimension ref="A1:J141"/>
  <sheetViews>
    <sheetView zoomScaleNormal="100" workbookViewId="0">
      <selection activeCell="D36" sqref="D36"/>
    </sheetView>
  </sheetViews>
  <sheetFormatPr defaultColWidth="8.85546875" defaultRowHeight="12.75"/>
  <cols>
    <col min="1" max="1" width="56.5703125" style="29" customWidth="1"/>
    <col min="2" max="2" width="20.42578125" style="29" customWidth="1"/>
    <col min="3" max="3" width="3.42578125" style="29" customWidth="1"/>
    <col min="4" max="4" width="23.85546875" style="29" customWidth="1"/>
    <col min="5" max="5" width="2.7109375" style="29" customWidth="1"/>
    <col min="6" max="6" width="17.5703125" style="29" customWidth="1"/>
    <col min="7" max="7" width="3.140625" style="29" customWidth="1"/>
    <col min="8" max="8" width="13.5703125" style="29" bestFit="1" customWidth="1"/>
    <col min="9" max="9" width="2.7109375" style="29" customWidth="1"/>
    <col min="10" max="16384" width="8.85546875" style="29"/>
  </cols>
  <sheetData>
    <row r="1" spans="1:8">
      <c r="A1" s="255" t="s">
        <v>152</v>
      </c>
    </row>
    <row r="2" spans="1:8" ht="15.75">
      <c r="A2" s="50"/>
    </row>
    <row r="3" spans="1:8">
      <c r="A3" s="214" t="s">
        <v>349</v>
      </c>
    </row>
    <row r="4" spans="1:8">
      <c r="A4" s="214" t="s">
        <v>350</v>
      </c>
    </row>
    <row r="5" spans="1:8">
      <c r="A5" s="215" t="s">
        <v>154</v>
      </c>
    </row>
    <row r="7" spans="1:8" s="217" customFormat="1" ht="24">
      <c r="A7" s="266"/>
      <c r="B7" s="216" t="s">
        <v>155</v>
      </c>
      <c r="C7" s="265"/>
      <c r="D7" s="265" t="s">
        <v>156</v>
      </c>
      <c r="E7" s="265"/>
      <c r="F7" s="265" t="s">
        <v>157</v>
      </c>
      <c r="G7" s="265"/>
      <c r="H7" s="216" t="s">
        <v>0</v>
      </c>
    </row>
    <row r="8" spans="1:8" s="217" customFormat="1" ht="12">
      <c r="A8" s="266"/>
      <c r="B8" s="216" t="s">
        <v>158</v>
      </c>
      <c r="C8" s="265"/>
      <c r="D8" s="265"/>
      <c r="E8" s="265"/>
      <c r="F8" s="265"/>
      <c r="G8" s="265"/>
      <c r="H8" s="216" t="s">
        <v>159</v>
      </c>
    </row>
    <row r="9" spans="1:8" s="217" customFormat="1" ht="12">
      <c r="A9" s="218"/>
      <c r="B9" s="218"/>
      <c r="C9" s="218"/>
      <c r="D9" s="218"/>
      <c r="E9" s="218"/>
      <c r="F9" s="218"/>
      <c r="G9" s="218"/>
      <c r="H9" s="218"/>
    </row>
    <row r="10" spans="1:8" s="217" customFormat="1" ht="12">
      <c r="A10" s="263" t="s">
        <v>332</v>
      </c>
      <c r="B10" s="219">
        <v>15701100</v>
      </c>
      <c r="C10" s="219"/>
      <c r="D10" s="219">
        <v>278</v>
      </c>
      <c r="E10" s="219"/>
      <c r="F10" s="219">
        <v>10315027</v>
      </c>
      <c r="G10" s="219"/>
      <c r="H10" s="219">
        <v>26016405</v>
      </c>
    </row>
    <row r="11" spans="1:8" s="217" customFormat="1" ht="12">
      <c r="A11" s="263"/>
      <c r="B11" s="219"/>
      <c r="C11" s="219"/>
      <c r="D11" s="219"/>
      <c r="E11" s="219"/>
      <c r="F11" s="219"/>
      <c r="G11" s="219"/>
      <c r="H11" s="219"/>
    </row>
    <row r="12" spans="1:8" s="223" customFormat="1" ht="12">
      <c r="A12" s="220" t="s">
        <v>161</v>
      </c>
      <c r="B12" s="221" t="s">
        <v>137</v>
      </c>
      <c r="C12" s="222"/>
      <c r="D12" s="222" t="s">
        <v>137</v>
      </c>
      <c r="E12" s="222"/>
      <c r="F12" s="221">
        <v>2883469</v>
      </c>
      <c r="G12" s="222"/>
      <c r="H12" s="221">
        <v>2883469</v>
      </c>
    </row>
    <row r="13" spans="1:8" s="217" customFormat="1" ht="12">
      <c r="A13" s="224" t="s">
        <v>163</v>
      </c>
      <c r="B13" s="225" t="s">
        <v>137</v>
      </c>
      <c r="C13" s="226"/>
      <c r="D13" s="226" t="s">
        <v>137</v>
      </c>
      <c r="E13" s="226"/>
      <c r="F13" s="227" t="s">
        <v>137</v>
      </c>
      <c r="G13" s="226"/>
      <c r="H13" s="227" t="s">
        <v>137</v>
      </c>
    </row>
    <row r="14" spans="1:8" s="217" customFormat="1" ht="12">
      <c r="A14" s="224" t="s">
        <v>162</v>
      </c>
      <c r="B14" s="228">
        <v>7188875</v>
      </c>
      <c r="C14" s="226"/>
      <c r="D14" s="226" t="s">
        <v>137</v>
      </c>
      <c r="E14" s="226"/>
      <c r="F14" s="225" t="s">
        <v>137</v>
      </c>
      <c r="G14" s="226"/>
      <c r="H14" s="227">
        <v>7188875</v>
      </c>
    </row>
    <row r="15" spans="1:8" s="217" customFormat="1" ht="12">
      <c r="A15" s="224"/>
      <c r="B15" s="225"/>
      <c r="C15" s="226"/>
      <c r="D15" s="226"/>
      <c r="E15" s="226"/>
      <c r="F15" s="225"/>
      <c r="G15" s="226"/>
      <c r="H15" s="225"/>
    </row>
    <row r="16" spans="1:8" s="223" customFormat="1" ht="12">
      <c r="A16" s="229" t="s">
        <v>331</v>
      </c>
      <c r="B16" s="230">
        <v>22889975</v>
      </c>
      <c r="C16" s="231"/>
      <c r="D16" s="230">
        <v>278</v>
      </c>
      <c r="E16" s="231"/>
      <c r="F16" s="230">
        <v>13198496</v>
      </c>
      <c r="G16" s="231"/>
      <c r="H16" s="230">
        <v>36088749</v>
      </c>
    </row>
    <row r="17" spans="1:10" s="217" customFormat="1" ht="12">
      <c r="A17" s="232"/>
      <c r="B17" s="233"/>
      <c r="C17" s="219"/>
      <c r="D17" s="233"/>
      <c r="E17" s="219"/>
      <c r="F17" s="233"/>
      <c r="G17" s="219"/>
      <c r="H17" s="233"/>
    </row>
    <row r="18" spans="1:10" s="217" customFormat="1" ht="12">
      <c r="A18" s="263" t="s">
        <v>333</v>
      </c>
      <c r="B18" s="233">
        <v>25879475</v>
      </c>
      <c r="C18" s="219"/>
      <c r="D18" s="219">
        <f>D16</f>
        <v>278</v>
      </c>
      <c r="E18" s="219"/>
      <c r="F18" s="230">
        <v>17058450</v>
      </c>
      <c r="G18" s="219"/>
      <c r="H18" s="233">
        <f>B18+D18+F18</f>
        <v>42938203</v>
      </c>
    </row>
    <row r="19" spans="1:10" s="217" customFormat="1" ht="12">
      <c r="A19" s="263"/>
      <c r="B19" s="233"/>
      <c r="C19" s="219"/>
      <c r="D19" s="234"/>
      <c r="E19" s="219"/>
      <c r="F19" s="227"/>
      <c r="G19" s="227"/>
      <c r="H19" s="225"/>
    </row>
    <row r="20" spans="1:10" s="217" customFormat="1" ht="12">
      <c r="A20" s="224" t="s">
        <v>161</v>
      </c>
      <c r="B20" s="234" t="s">
        <v>137</v>
      </c>
      <c r="C20" s="225"/>
      <c r="D20" s="234" t="s">
        <v>137</v>
      </c>
      <c r="E20" s="226"/>
      <c r="F20" s="225">
        <f>7211378+3200980</f>
        <v>10412358</v>
      </c>
      <c r="G20" s="226"/>
      <c r="H20" s="225">
        <f>F20</f>
        <v>10412358</v>
      </c>
    </row>
    <row r="21" spans="1:10" s="217" customFormat="1" ht="12">
      <c r="A21" s="224" t="s">
        <v>163</v>
      </c>
      <c r="B21" s="234" t="s">
        <v>137</v>
      </c>
      <c r="C21" s="225"/>
      <c r="D21" s="234" t="s">
        <v>137</v>
      </c>
      <c r="E21" s="226"/>
      <c r="F21" s="225" t="s">
        <v>137</v>
      </c>
      <c r="G21" s="226"/>
      <c r="H21" s="225" t="s">
        <v>137</v>
      </c>
    </row>
    <row r="22" spans="1:10" s="217" customFormat="1" thickBot="1">
      <c r="A22" s="224" t="s">
        <v>162</v>
      </c>
      <c r="B22" s="221">
        <v>12543319</v>
      </c>
      <c r="C22" s="225"/>
      <c r="D22" s="234" t="s">
        <v>137</v>
      </c>
      <c r="E22" s="226"/>
      <c r="F22" s="225" t="s">
        <v>137</v>
      </c>
      <c r="G22" s="226"/>
      <c r="H22" s="225">
        <v>12543319</v>
      </c>
    </row>
    <row r="23" spans="1:10" s="217" customFormat="1" ht="12">
      <c r="A23" s="224"/>
      <c r="B23" s="235"/>
      <c r="C23" s="226"/>
      <c r="D23" s="236"/>
      <c r="E23" s="226"/>
      <c r="F23" s="235"/>
      <c r="G23" s="226"/>
      <c r="H23" s="235"/>
    </row>
    <row r="24" spans="1:10" s="223" customFormat="1" thickBot="1">
      <c r="A24" s="229" t="s">
        <v>329</v>
      </c>
      <c r="B24" s="237">
        <v>38422794</v>
      </c>
      <c r="C24" s="231"/>
      <c r="D24" s="238">
        <v>278</v>
      </c>
      <c r="E24" s="231"/>
      <c r="F24" s="237">
        <f>F18+F20</f>
        <v>27470808</v>
      </c>
      <c r="G24" s="231"/>
      <c r="H24" s="237">
        <f>B24+D24+F24</f>
        <v>65893880</v>
      </c>
    </row>
    <row r="25" spans="1:10" s="217" customFormat="1" thickTop="1">
      <c r="B25" s="239"/>
      <c r="F25" s="240"/>
      <c r="G25" s="241"/>
      <c r="H25" s="240"/>
      <c r="J25" s="239"/>
    </row>
    <row r="26" spans="1:10" s="217" customFormat="1" ht="12">
      <c r="B26" s="239"/>
      <c r="F26" s="240"/>
      <c r="G26" s="241"/>
      <c r="H26" s="240"/>
      <c r="J26" s="239"/>
    </row>
    <row r="27" spans="1:10" s="217" customFormat="1" ht="12">
      <c r="F27" s="240"/>
      <c r="G27" s="241"/>
      <c r="H27" s="240"/>
    </row>
    <row r="28" spans="1:10" s="217" customFormat="1">
      <c r="A28" s="211" t="s">
        <v>334</v>
      </c>
      <c r="B28" s="211"/>
      <c r="C28" s="211"/>
      <c r="D28" s="211"/>
      <c r="F28" s="240"/>
      <c r="G28" s="241"/>
      <c r="H28" s="240"/>
    </row>
    <row r="29" spans="1:10" s="217" customFormat="1">
      <c r="A29" s="208"/>
      <c r="B29" s="208"/>
      <c r="C29" s="208"/>
      <c r="D29" s="208"/>
      <c r="F29" s="240"/>
      <c r="G29" s="241"/>
      <c r="H29" s="240"/>
    </row>
    <row r="30" spans="1:10" s="217" customFormat="1">
      <c r="A30" s="264" t="str">
        <f>[1]ББ!A55</f>
        <v>Главный бухгалтер ________________________________ / Хон Т.Э. Дата 07.10.2021 г.</v>
      </c>
      <c r="B30" s="264"/>
      <c r="C30" s="264"/>
      <c r="D30" s="264"/>
      <c r="F30" s="240"/>
      <c r="G30" s="241"/>
      <c r="H30" s="240"/>
    </row>
    <row r="31" spans="1:10" s="217" customFormat="1">
      <c r="A31" s="264"/>
      <c r="B31" s="264"/>
      <c r="C31" s="264"/>
      <c r="D31" s="264"/>
      <c r="F31" s="240"/>
      <c r="G31" s="241"/>
      <c r="H31" s="240"/>
    </row>
    <row r="32" spans="1:10" s="217" customFormat="1">
      <c r="A32" s="262" t="s">
        <v>140</v>
      </c>
      <c r="B32" s="262"/>
      <c r="C32" s="262"/>
      <c r="D32" s="262"/>
      <c r="F32" s="240"/>
      <c r="G32" s="241"/>
      <c r="H32" s="240"/>
    </row>
    <row r="33" spans="1:8" s="217" customFormat="1">
      <c r="A33" s="30" t="s">
        <v>4</v>
      </c>
      <c r="B33" s="242"/>
      <c r="C33" s="243"/>
      <c r="D33" s="242"/>
      <c r="E33" s="243"/>
      <c r="F33" s="240"/>
      <c r="G33" s="241"/>
      <c r="H33" s="240"/>
    </row>
    <row r="34" spans="1:8" s="217" customFormat="1" ht="12">
      <c r="F34" s="240"/>
      <c r="G34" s="241"/>
      <c r="H34" s="240"/>
    </row>
    <row r="35" spans="1:8" s="217" customFormat="1" ht="12">
      <c r="F35" s="240"/>
      <c r="G35" s="241"/>
      <c r="H35" s="240"/>
    </row>
    <row r="36" spans="1:8" s="217" customFormat="1" ht="12"/>
    <row r="37" spans="1:8" s="217" customFormat="1" ht="12"/>
    <row r="38" spans="1:8" s="217" customFormat="1" ht="12"/>
    <row r="39" spans="1:8" s="217" customFormat="1" ht="12"/>
    <row r="40" spans="1:8" s="217" customFormat="1" ht="12"/>
    <row r="41" spans="1:8" s="217" customFormat="1" ht="12"/>
    <row r="42" spans="1:8" s="217" customFormat="1" ht="12"/>
    <row r="43" spans="1:8" s="217" customFormat="1" ht="12"/>
    <row r="44" spans="1:8" s="217" customFormat="1" ht="12"/>
    <row r="45" spans="1:8" s="217" customFormat="1" ht="12"/>
    <row r="46" spans="1:8" s="217" customFormat="1" ht="12"/>
    <row r="47" spans="1:8" s="217" customFormat="1" ht="12"/>
    <row r="48" spans="1:8" s="217" customFormat="1" ht="12"/>
    <row r="49" s="217" customFormat="1" ht="12"/>
    <row r="50" s="217" customFormat="1" ht="12"/>
    <row r="51" s="217" customFormat="1" ht="12"/>
    <row r="52" s="217" customFormat="1" ht="12"/>
    <row r="53" s="217" customFormat="1" ht="12"/>
    <row r="54" s="217" customFormat="1" ht="12"/>
    <row r="55" s="217" customFormat="1" ht="12"/>
    <row r="56" s="217" customFormat="1" ht="12"/>
    <row r="57" s="217" customFormat="1" ht="12"/>
    <row r="58" s="217" customFormat="1" ht="12"/>
    <row r="59" s="217" customFormat="1" ht="12"/>
    <row r="60" s="217" customFormat="1" ht="12"/>
    <row r="61" s="217" customFormat="1" ht="12"/>
    <row r="62" s="217" customFormat="1" ht="12"/>
    <row r="63" s="217" customFormat="1" ht="12"/>
    <row r="64" s="217" customFormat="1" ht="12"/>
    <row r="65" s="217" customFormat="1" ht="12"/>
    <row r="66" s="217" customFormat="1" ht="12"/>
    <row r="67" s="217" customFormat="1" ht="12"/>
    <row r="68" s="217" customFormat="1" ht="12"/>
    <row r="69" s="217" customFormat="1" ht="12"/>
    <row r="70" s="217" customFormat="1" ht="12"/>
    <row r="71" s="217" customFormat="1" ht="12"/>
    <row r="72" s="217" customFormat="1" ht="12"/>
    <row r="73" s="217" customFormat="1" ht="12"/>
    <row r="74" s="217" customFormat="1" ht="12"/>
    <row r="75" s="217" customFormat="1" ht="12"/>
    <row r="76" s="217" customFormat="1" ht="12"/>
    <row r="77" s="217" customFormat="1" ht="12"/>
    <row r="78" s="217" customFormat="1" ht="12"/>
    <row r="79" s="217" customFormat="1" ht="12"/>
    <row r="80" s="217" customFormat="1" ht="12"/>
    <row r="81" s="217" customFormat="1" ht="12"/>
    <row r="82" s="217" customFormat="1" ht="12"/>
    <row r="83" s="217" customFormat="1" ht="12"/>
    <row r="84" s="217" customFormat="1" ht="12"/>
    <row r="85" s="217" customFormat="1" ht="12"/>
    <row r="86" s="217" customFormat="1" ht="12"/>
    <row r="87" s="217" customFormat="1" ht="12"/>
    <row r="88" s="217" customFormat="1" ht="12"/>
    <row r="89" s="217" customFormat="1" ht="12"/>
    <row r="90" s="217" customFormat="1" ht="12"/>
    <row r="91" s="217" customFormat="1" ht="12"/>
    <row r="92" s="217" customFormat="1" ht="12"/>
    <row r="93" s="217" customFormat="1" ht="12"/>
    <row r="94" s="217" customFormat="1" ht="12"/>
    <row r="95" s="217" customFormat="1" ht="12"/>
    <row r="96" s="217" customFormat="1" ht="12"/>
    <row r="97" s="217" customFormat="1" ht="12"/>
    <row r="98" s="217" customFormat="1" ht="12"/>
    <row r="99" s="217" customFormat="1" ht="12"/>
    <row r="100" s="217" customFormat="1" ht="12"/>
    <row r="101" s="217" customFormat="1" ht="12"/>
    <row r="102" s="217" customFormat="1" ht="12"/>
    <row r="103" s="217" customFormat="1" ht="12"/>
    <row r="104" s="217" customFormat="1" ht="12"/>
    <row r="105" s="217" customFormat="1" ht="12"/>
    <row r="106" s="217" customFormat="1" ht="12"/>
    <row r="107" s="217" customFormat="1" ht="12"/>
    <row r="108" s="217" customFormat="1" ht="12"/>
    <row r="109" s="217" customFormat="1" ht="12"/>
    <row r="110" s="217" customFormat="1" ht="12"/>
    <row r="111" s="217" customFormat="1" ht="12"/>
    <row r="112" s="217" customFormat="1" ht="12"/>
    <row r="113" s="217" customFormat="1" ht="12"/>
    <row r="114" s="217" customFormat="1" ht="12"/>
    <row r="115" s="217" customFormat="1" ht="12"/>
    <row r="116" s="217" customFormat="1" ht="12"/>
    <row r="117" s="217" customFormat="1" ht="12"/>
    <row r="118" s="217" customFormat="1" ht="12"/>
    <row r="119" s="217" customFormat="1" ht="12"/>
    <row r="120" s="217" customFormat="1" ht="12"/>
    <row r="121" s="217" customFormat="1" ht="12"/>
    <row r="122" s="217" customFormat="1" ht="12"/>
    <row r="123" s="217" customFormat="1" ht="12"/>
    <row r="124" s="217" customFormat="1" ht="12"/>
    <row r="125" s="217" customFormat="1" ht="12"/>
    <row r="126" s="217" customFormat="1" ht="12"/>
    <row r="127" s="217" customFormat="1" ht="12"/>
    <row r="128" s="217" customFormat="1" ht="12"/>
    <row r="129" s="217" customFormat="1" ht="12"/>
    <row r="130" s="217" customFormat="1" ht="12"/>
    <row r="131" s="217" customFormat="1" ht="12"/>
    <row r="132" s="217" customFormat="1" ht="12"/>
    <row r="133" s="217" customFormat="1" ht="12"/>
    <row r="134" s="217" customFormat="1" ht="12"/>
    <row r="135" s="217" customFormat="1" ht="12"/>
    <row r="136" s="217" customFormat="1" ht="12"/>
    <row r="137" s="217" customFormat="1" ht="12"/>
    <row r="138" s="217" customFormat="1" ht="12"/>
    <row r="139" s="217" customFormat="1" ht="12"/>
    <row r="140" s="217" customFormat="1" ht="12"/>
    <row r="141" s="217" customFormat="1" ht="12"/>
  </sheetData>
  <mergeCells count="11">
    <mergeCell ref="G7:G8"/>
    <mergeCell ref="A10:A11"/>
    <mergeCell ref="A7:A8"/>
    <mergeCell ref="C7:C8"/>
    <mergeCell ref="D7:D8"/>
    <mergeCell ref="E7:E8"/>
    <mergeCell ref="A18:A19"/>
    <mergeCell ref="A30:D30"/>
    <mergeCell ref="A31:D31"/>
    <mergeCell ref="A32:D32"/>
    <mergeCell ref="F7:F8"/>
  </mergeCells>
  <pageMargins left="0.7" right="0.7" top="0.75" bottom="0.75" header="0.3" footer="0.3"/>
  <pageSetup paperSize="9" scale="94" orientation="landscape" r:id="rId1"/>
  <colBreaks count="1" manualBreakCount="1">
    <brk id="8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30" customWidth="1"/>
    <col min="2" max="2" width="7.7109375" style="7" customWidth="1"/>
    <col min="3" max="3" width="16.42578125" style="44" customWidth="1"/>
    <col min="4" max="4" width="19.28515625" style="23" customWidth="1"/>
    <col min="5" max="5" width="16.42578125" style="44" customWidth="1"/>
    <col min="6" max="6" width="19.28515625" style="23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68" t="s">
        <v>72</v>
      </c>
      <c r="D1" s="268"/>
      <c r="E1" s="268" t="s">
        <v>72</v>
      </c>
      <c r="F1" s="268"/>
    </row>
    <row r="2" spans="1:8">
      <c r="C2" s="268"/>
      <c r="D2" s="268"/>
      <c r="E2" s="268"/>
      <c r="F2" s="268"/>
    </row>
    <row r="3" spans="1:8" ht="29.25" customHeight="1">
      <c r="C3" s="268"/>
      <c r="D3" s="268"/>
      <c r="E3" s="268"/>
      <c r="F3" s="268"/>
    </row>
    <row r="4" spans="1:8" ht="29.25" customHeight="1">
      <c r="A4" s="270" t="s">
        <v>5</v>
      </c>
      <c r="B4" s="270"/>
      <c r="C4" s="270"/>
      <c r="D4" s="270"/>
      <c r="E4" s="8"/>
      <c r="F4" s="8"/>
    </row>
    <row r="5" spans="1:8" ht="18" customHeight="1">
      <c r="A5" s="270" t="s">
        <v>3</v>
      </c>
      <c r="B5" s="270"/>
      <c r="C5" s="270"/>
      <c r="D5" s="270"/>
      <c r="E5" s="8"/>
      <c r="F5" s="8"/>
    </row>
    <row r="6" spans="1:8" ht="12" customHeight="1">
      <c r="A6" s="271" t="s">
        <v>6</v>
      </c>
      <c r="B6" s="271"/>
      <c r="C6" s="271"/>
      <c r="D6" s="271"/>
      <c r="E6" s="8"/>
      <c r="F6" s="8"/>
    </row>
    <row r="7" spans="1:8" ht="18" customHeight="1">
      <c r="A7" s="270" t="s">
        <v>262</v>
      </c>
      <c r="B7" s="270"/>
      <c r="C7" s="270"/>
      <c r="D7" s="270"/>
      <c r="E7" s="144"/>
      <c r="F7" s="8"/>
    </row>
    <row r="8" spans="1:8" ht="12.75" customHeight="1">
      <c r="C8" s="269" t="s">
        <v>169</v>
      </c>
      <c r="D8" s="269"/>
      <c r="E8" s="269" t="s">
        <v>54</v>
      </c>
      <c r="F8" s="269"/>
    </row>
    <row r="9" spans="1:8" ht="37.5" customHeight="1">
      <c r="A9" s="19" t="s">
        <v>7</v>
      </c>
      <c r="B9" s="5" t="s">
        <v>8</v>
      </c>
      <c r="C9" s="35" t="s">
        <v>73</v>
      </c>
      <c r="D9" s="5" t="s">
        <v>74</v>
      </c>
      <c r="E9" s="35" t="s">
        <v>73</v>
      </c>
      <c r="F9" s="5" t="s">
        <v>74</v>
      </c>
    </row>
    <row r="10" spans="1:8">
      <c r="A10" s="1">
        <v>1</v>
      </c>
      <c r="B10" s="6">
        <v>2</v>
      </c>
      <c r="C10" s="36">
        <v>3</v>
      </c>
      <c r="D10" s="6">
        <v>4</v>
      </c>
      <c r="E10" s="36">
        <v>3</v>
      </c>
      <c r="F10" s="6">
        <v>4</v>
      </c>
    </row>
    <row r="11" spans="1:8" ht="11.85" customHeight="1">
      <c r="A11" s="2" t="s">
        <v>9</v>
      </c>
      <c r="B11" s="5"/>
      <c r="C11" s="37"/>
      <c r="D11" s="11"/>
      <c r="E11" s="37"/>
      <c r="F11" s="11"/>
    </row>
    <row r="12" spans="1:8" ht="11.85" customHeight="1">
      <c r="A12" s="20" t="s">
        <v>10</v>
      </c>
      <c r="B12" s="12">
        <v>1</v>
      </c>
      <c r="C12" s="159">
        <v>18595793279</v>
      </c>
      <c r="D12" s="159">
        <f>1682081006-26398000</f>
        <v>1655683006</v>
      </c>
      <c r="E12" s="38">
        <v>18595793</v>
      </c>
      <c r="F12" s="24">
        <v>1655683</v>
      </c>
      <c r="G12" s="144">
        <f>C12/1000-E12</f>
        <v>0.27899999916553497</v>
      </c>
      <c r="H12" s="144">
        <f>D12/1000-F12</f>
        <v>6.0000000521540642E-3</v>
      </c>
    </row>
    <row r="13" spans="1:8" ht="11.85" customHeight="1">
      <c r="A13" s="20" t="s">
        <v>47</v>
      </c>
      <c r="B13" s="13"/>
      <c r="C13" s="160"/>
      <c r="D13" s="160"/>
      <c r="E13" s="39"/>
      <c r="F13" s="13"/>
      <c r="G13" s="144">
        <f t="shared" ref="G13:G76" si="0">C13/1000-E13</f>
        <v>0</v>
      </c>
      <c r="H13" s="144">
        <f t="shared" ref="H13:H76" si="1">D13/1000-F13</f>
        <v>0</v>
      </c>
    </row>
    <row r="14" spans="1:8" ht="11.85" customHeight="1">
      <c r="A14" s="4" t="s">
        <v>11</v>
      </c>
      <c r="B14" s="13" t="s">
        <v>12</v>
      </c>
      <c r="C14" s="160"/>
      <c r="D14" s="160"/>
      <c r="E14" s="40">
        <v>0</v>
      </c>
      <c r="F14" s="25">
        <v>0</v>
      </c>
      <c r="G14" s="144">
        <f t="shared" si="0"/>
        <v>0</v>
      </c>
      <c r="H14" s="144">
        <f t="shared" si="1"/>
        <v>0</v>
      </c>
    </row>
    <row r="15" spans="1:8" ht="25.5" customHeight="1">
      <c r="A15" s="4" t="s">
        <v>13</v>
      </c>
      <c r="B15" s="13" t="s">
        <v>14</v>
      </c>
      <c r="C15" s="159">
        <f>18415235444+138053000</f>
        <v>18553288444</v>
      </c>
      <c r="D15" s="159">
        <v>1655682606</v>
      </c>
      <c r="E15" s="27">
        <v>18553288</v>
      </c>
      <c r="F15" s="27">
        <v>1655683</v>
      </c>
      <c r="G15" s="144">
        <f t="shared" si="0"/>
        <v>0.4439999982714653</v>
      </c>
      <c r="H15" s="144">
        <f t="shared" si="1"/>
        <v>-0.39400000008754432</v>
      </c>
    </row>
    <row r="16" spans="1:8" ht="11.85" customHeight="1">
      <c r="A16" s="20" t="s">
        <v>15</v>
      </c>
      <c r="B16" s="12">
        <v>2</v>
      </c>
      <c r="C16" s="160"/>
      <c r="D16" s="160"/>
      <c r="E16" s="27"/>
      <c r="F16" s="27"/>
      <c r="G16" s="144">
        <f t="shared" si="0"/>
        <v>0</v>
      </c>
      <c r="H16" s="144">
        <f t="shared" si="1"/>
        <v>0</v>
      </c>
    </row>
    <row r="17" spans="1:8" ht="11.85" customHeight="1">
      <c r="A17" s="20" t="s">
        <v>19</v>
      </c>
      <c r="B17" s="12">
        <v>3</v>
      </c>
      <c r="C17" s="159">
        <v>107100842</v>
      </c>
      <c r="D17" s="160"/>
      <c r="E17" s="27">
        <v>107101</v>
      </c>
      <c r="F17" s="27"/>
      <c r="G17" s="144">
        <f t="shared" si="0"/>
        <v>-0.15799999999580905</v>
      </c>
      <c r="H17" s="144">
        <f t="shared" si="1"/>
        <v>0</v>
      </c>
    </row>
    <row r="18" spans="1:8" ht="11.85" customHeight="1">
      <c r="A18" s="20" t="s">
        <v>47</v>
      </c>
      <c r="B18" s="13"/>
      <c r="C18" s="160"/>
      <c r="D18" s="160"/>
      <c r="E18" s="27"/>
      <c r="F18" s="27"/>
      <c r="G18" s="144">
        <f t="shared" si="0"/>
        <v>0</v>
      </c>
      <c r="H18" s="144">
        <f t="shared" si="1"/>
        <v>0</v>
      </c>
    </row>
    <row r="19" spans="1:8" ht="15.75" customHeight="1">
      <c r="A19" s="4" t="s">
        <v>75</v>
      </c>
      <c r="B19" s="13" t="s">
        <v>51</v>
      </c>
      <c r="C19" s="159">
        <v>1114000</v>
      </c>
      <c r="D19" s="160"/>
      <c r="E19" s="34">
        <v>1114</v>
      </c>
      <c r="F19" s="34"/>
      <c r="G19" s="144">
        <f t="shared" si="0"/>
        <v>0</v>
      </c>
      <c r="H19" s="144">
        <f t="shared" si="1"/>
        <v>0</v>
      </c>
    </row>
    <row r="20" spans="1:8" ht="14.25" customHeight="1">
      <c r="A20" s="20" t="s">
        <v>18</v>
      </c>
      <c r="B20" s="12">
        <v>4</v>
      </c>
      <c r="C20" s="159">
        <v>88037913</v>
      </c>
      <c r="D20" s="159">
        <v>6301453676</v>
      </c>
      <c r="E20" s="34">
        <v>88038</v>
      </c>
      <c r="F20" s="34">
        <v>6301454</v>
      </c>
      <c r="G20" s="144">
        <f t="shared" si="0"/>
        <v>-8.6999999999534339E-2</v>
      </c>
      <c r="H20" s="144">
        <f t="shared" si="1"/>
        <v>-0.32400000002235174</v>
      </c>
    </row>
    <row r="21" spans="1:8" ht="11.85" customHeight="1">
      <c r="A21" s="20" t="s">
        <v>47</v>
      </c>
      <c r="B21" s="13"/>
      <c r="C21" s="160"/>
      <c r="D21" s="160"/>
      <c r="E21" s="27"/>
      <c r="F21" s="27"/>
      <c r="G21" s="144">
        <f t="shared" si="0"/>
        <v>0</v>
      </c>
      <c r="H21" s="144">
        <f t="shared" si="1"/>
        <v>0</v>
      </c>
    </row>
    <row r="22" spans="1:8" ht="12" customHeight="1">
      <c r="A22" s="4" t="s">
        <v>75</v>
      </c>
      <c r="B22" s="13" t="s">
        <v>52</v>
      </c>
      <c r="C22" s="159">
        <v>6509</v>
      </c>
      <c r="D22" s="159">
        <v>9634479</v>
      </c>
      <c r="E22" s="27">
        <v>7</v>
      </c>
      <c r="F22" s="27">
        <v>9634</v>
      </c>
      <c r="G22" s="144">
        <f t="shared" si="0"/>
        <v>-0.49099999999999966</v>
      </c>
      <c r="H22" s="144">
        <f t="shared" si="1"/>
        <v>0.47899999999935972</v>
      </c>
    </row>
    <row r="23" spans="1:8" ht="29.25" customHeight="1">
      <c r="A23" s="10" t="s">
        <v>1</v>
      </c>
      <c r="B23" s="12">
        <v>5</v>
      </c>
      <c r="C23" s="159">
        <v>48231366093</v>
      </c>
      <c r="D23" s="159">
        <v>38122235265</v>
      </c>
      <c r="E23" s="27">
        <v>48231367</v>
      </c>
      <c r="F23" s="27">
        <v>38122235</v>
      </c>
      <c r="G23" s="144">
        <f t="shared" si="0"/>
        <v>-0.90699999779462814</v>
      </c>
      <c r="H23" s="144">
        <f t="shared" si="1"/>
        <v>0.26500000059604645</v>
      </c>
    </row>
    <row r="24" spans="1:8" ht="11.85" customHeight="1">
      <c r="A24" s="20" t="s">
        <v>47</v>
      </c>
      <c r="B24" s="13"/>
      <c r="C24" s="160"/>
      <c r="D24" s="160"/>
      <c r="E24" s="27"/>
      <c r="F24" s="27"/>
      <c r="G24" s="144">
        <f t="shared" si="0"/>
        <v>0</v>
      </c>
      <c r="H24" s="144">
        <f t="shared" si="1"/>
        <v>0</v>
      </c>
    </row>
    <row r="25" spans="1:8" ht="20.25" customHeight="1">
      <c r="A25" s="4" t="s">
        <v>75</v>
      </c>
      <c r="B25" s="13" t="s">
        <v>76</v>
      </c>
      <c r="C25" s="159">
        <v>826959738</v>
      </c>
      <c r="D25" s="159">
        <v>297105530</v>
      </c>
      <c r="E25" s="34">
        <v>826960</v>
      </c>
      <c r="F25" s="34">
        <v>297106</v>
      </c>
      <c r="G25" s="144">
        <f t="shared" si="0"/>
        <v>-0.26199999998789281</v>
      </c>
      <c r="H25" s="144">
        <f t="shared" si="1"/>
        <v>-0.46999999997206032</v>
      </c>
    </row>
    <row r="26" spans="1:8" ht="15.75" customHeight="1">
      <c r="A26" s="20" t="s">
        <v>142</v>
      </c>
      <c r="B26" s="12">
        <v>6</v>
      </c>
      <c r="C26" s="159">
        <v>574440</v>
      </c>
      <c r="D26" s="159">
        <v>574440</v>
      </c>
      <c r="E26" s="34">
        <v>574</v>
      </c>
      <c r="F26" s="34">
        <v>574</v>
      </c>
      <c r="G26" s="144">
        <f t="shared" si="0"/>
        <v>0.44000000000005457</v>
      </c>
      <c r="H26" s="144">
        <f t="shared" si="1"/>
        <v>0.44000000000005457</v>
      </c>
    </row>
    <row r="27" spans="1:8" ht="15.75" customHeight="1">
      <c r="A27" s="20" t="s">
        <v>47</v>
      </c>
      <c r="B27" s="15"/>
      <c r="C27" s="160"/>
      <c r="D27" s="160"/>
      <c r="E27" s="27"/>
      <c r="F27" s="27"/>
      <c r="G27" s="144">
        <f t="shared" si="0"/>
        <v>0</v>
      </c>
      <c r="H27" s="144">
        <f t="shared" si="1"/>
        <v>0</v>
      </c>
    </row>
    <row r="28" spans="1:8" ht="15.75" customHeight="1">
      <c r="A28" s="4" t="s">
        <v>75</v>
      </c>
      <c r="B28" s="15" t="s">
        <v>77</v>
      </c>
      <c r="C28" s="160"/>
      <c r="D28" s="160"/>
      <c r="E28" s="27"/>
      <c r="F28" s="27"/>
      <c r="G28" s="144">
        <f t="shared" si="0"/>
        <v>0</v>
      </c>
      <c r="H28" s="144">
        <f t="shared" si="1"/>
        <v>0</v>
      </c>
    </row>
    <row r="29" spans="1:8" ht="24" customHeight="1">
      <c r="A29" s="10" t="s">
        <v>146</v>
      </c>
      <c r="B29" s="16">
        <v>7</v>
      </c>
      <c r="C29" s="160"/>
      <c r="D29" s="160"/>
      <c r="E29" s="27">
        <v>0</v>
      </c>
      <c r="F29" s="27"/>
      <c r="G29" s="144">
        <f t="shared" si="0"/>
        <v>0</v>
      </c>
      <c r="H29" s="144">
        <f t="shared" si="1"/>
        <v>0</v>
      </c>
    </row>
    <row r="30" spans="1:8" ht="15.75" customHeight="1">
      <c r="A30" s="20" t="s">
        <v>47</v>
      </c>
      <c r="B30" s="15"/>
      <c r="C30" s="160"/>
      <c r="D30" s="160"/>
      <c r="E30" s="27"/>
      <c r="F30" s="27"/>
      <c r="G30" s="144">
        <f t="shared" si="0"/>
        <v>0</v>
      </c>
      <c r="H30" s="144">
        <f t="shared" si="1"/>
        <v>0</v>
      </c>
    </row>
    <row r="31" spans="1:8" ht="15.75" customHeight="1">
      <c r="A31" s="4" t="s">
        <v>75</v>
      </c>
      <c r="B31" s="15" t="s">
        <v>78</v>
      </c>
      <c r="C31" s="160"/>
      <c r="D31" s="160"/>
      <c r="E31" s="34">
        <v>0</v>
      </c>
      <c r="F31" s="34"/>
      <c r="G31" s="144">
        <f t="shared" si="0"/>
        <v>0</v>
      </c>
      <c r="H31" s="144">
        <f t="shared" si="1"/>
        <v>0</v>
      </c>
    </row>
    <row r="32" spans="1:8" ht="15.75" customHeight="1">
      <c r="A32" s="20" t="s">
        <v>20</v>
      </c>
      <c r="B32" s="16">
        <v>8</v>
      </c>
      <c r="C32" s="160"/>
      <c r="D32" s="160"/>
      <c r="E32" s="34"/>
      <c r="F32" s="34"/>
      <c r="G32" s="144">
        <f t="shared" si="0"/>
        <v>0</v>
      </c>
      <c r="H32" s="144">
        <f t="shared" si="1"/>
        <v>0</v>
      </c>
    </row>
    <row r="33" spans="1:8" ht="15.75" customHeight="1">
      <c r="A33" s="20" t="s">
        <v>21</v>
      </c>
      <c r="B33" s="16">
        <v>9</v>
      </c>
      <c r="C33" s="160"/>
      <c r="D33" s="160"/>
      <c r="E33" s="27">
        <v>0</v>
      </c>
      <c r="F33" s="27"/>
      <c r="G33" s="144">
        <f t="shared" si="0"/>
        <v>0</v>
      </c>
      <c r="H33" s="144">
        <f t="shared" si="1"/>
        <v>0</v>
      </c>
    </row>
    <row r="34" spans="1:8" ht="15.75" customHeight="1">
      <c r="A34" s="20" t="s">
        <v>22</v>
      </c>
      <c r="B34" s="16">
        <v>10</v>
      </c>
      <c r="C34" s="159">
        <v>132214</v>
      </c>
      <c r="D34" s="159">
        <v>162896</v>
      </c>
      <c r="E34" s="27">
        <v>132</v>
      </c>
      <c r="F34" s="27">
        <v>163</v>
      </c>
      <c r="G34" s="144">
        <f t="shared" si="0"/>
        <v>0.21399999999999864</v>
      </c>
      <c r="H34" s="144">
        <f t="shared" si="1"/>
        <v>-0.10400000000001342</v>
      </c>
    </row>
    <row r="35" spans="1:8" ht="15.75" customHeight="1">
      <c r="A35" s="20" t="s">
        <v>23</v>
      </c>
      <c r="B35" s="16">
        <v>11</v>
      </c>
      <c r="C35" s="160"/>
      <c r="D35" s="160"/>
      <c r="E35" s="27"/>
      <c r="F35" s="27"/>
      <c r="G35" s="144">
        <f t="shared" si="0"/>
        <v>0</v>
      </c>
      <c r="H35" s="144">
        <f t="shared" si="1"/>
        <v>0</v>
      </c>
    </row>
    <row r="36" spans="1:8" ht="15.75" customHeight="1">
      <c r="A36" s="20" t="s">
        <v>25</v>
      </c>
      <c r="B36" s="16">
        <v>12</v>
      </c>
      <c r="C36" s="159">
        <v>688939216</v>
      </c>
      <c r="D36" s="159">
        <v>746529550</v>
      </c>
      <c r="E36" s="27">
        <v>688939</v>
      </c>
      <c r="F36" s="27">
        <v>746529</v>
      </c>
      <c r="G36" s="144">
        <f t="shared" si="0"/>
        <v>0.21600000001490116</v>
      </c>
      <c r="H36" s="144">
        <f t="shared" si="1"/>
        <v>0.55000000004656613</v>
      </c>
    </row>
    <row r="37" spans="1:8" ht="15.75" customHeight="1">
      <c r="A37" s="20" t="s">
        <v>24</v>
      </c>
      <c r="B37" s="16">
        <v>13</v>
      </c>
      <c r="C37" s="159">
        <v>13228888</v>
      </c>
      <c r="D37" s="159">
        <v>19694681</v>
      </c>
      <c r="E37" s="34">
        <v>13229</v>
      </c>
      <c r="F37" s="34">
        <v>19695</v>
      </c>
      <c r="G37" s="144">
        <f t="shared" si="0"/>
        <v>-0.11199999999917054</v>
      </c>
      <c r="H37" s="144">
        <f t="shared" si="1"/>
        <v>-0.31899999999950523</v>
      </c>
    </row>
    <row r="38" spans="1:8" ht="15.75" customHeight="1">
      <c r="A38" s="20" t="s">
        <v>220</v>
      </c>
      <c r="B38" s="16">
        <v>14</v>
      </c>
      <c r="C38" s="159">
        <v>624888609</v>
      </c>
      <c r="D38" s="159">
        <v>1785809866</v>
      </c>
      <c r="E38" s="34">
        <v>624889</v>
      </c>
      <c r="F38" s="34">
        <v>1785810</v>
      </c>
      <c r="G38" s="144">
        <f t="shared" si="0"/>
        <v>-0.39099999994505197</v>
      </c>
      <c r="H38" s="144">
        <f t="shared" si="1"/>
        <v>-0.1340000000782311</v>
      </c>
    </row>
    <row r="39" spans="1:8" ht="15.75" customHeight="1">
      <c r="A39" s="20" t="s">
        <v>16</v>
      </c>
      <c r="B39" s="16">
        <v>15</v>
      </c>
      <c r="C39" s="159">
        <v>134077861</v>
      </c>
      <c r="D39" s="159">
        <v>7523825926</v>
      </c>
      <c r="E39" s="27">
        <v>134078</v>
      </c>
      <c r="F39" s="27">
        <v>7523826</v>
      </c>
      <c r="G39" s="144">
        <f t="shared" si="0"/>
        <v>-0.13899999999557622</v>
      </c>
      <c r="H39" s="144">
        <f t="shared" si="1"/>
        <v>-7.4000000022351742E-2</v>
      </c>
    </row>
    <row r="40" spans="1:8" ht="15.75" customHeight="1">
      <c r="A40" s="20" t="s">
        <v>79</v>
      </c>
      <c r="B40" s="16">
        <v>16</v>
      </c>
      <c r="C40" s="159">
        <v>524099904</v>
      </c>
      <c r="D40" s="159">
        <v>301488166</v>
      </c>
      <c r="E40" s="41">
        <v>524100</v>
      </c>
      <c r="F40" s="26">
        <v>301488</v>
      </c>
      <c r="G40" s="144">
        <f t="shared" si="0"/>
        <v>-9.6000000019557774E-2</v>
      </c>
      <c r="H40" s="144">
        <f t="shared" si="1"/>
        <v>0.16600000002654269</v>
      </c>
    </row>
    <row r="41" spans="1:8" ht="15.75" customHeight="1">
      <c r="A41" s="20" t="s">
        <v>47</v>
      </c>
      <c r="B41" s="15"/>
      <c r="C41" s="160"/>
      <c r="D41" s="160"/>
      <c r="E41" s="42"/>
      <c r="F41" s="25"/>
      <c r="G41" s="144">
        <f t="shared" si="0"/>
        <v>0</v>
      </c>
      <c r="H41" s="144">
        <f t="shared" si="1"/>
        <v>0</v>
      </c>
    </row>
    <row r="42" spans="1:8" ht="15.75" customHeight="1">
      <c r="A42" s="4" t="s">
        <v>80</v>
      </c>
      <c r="B42" s="15" t="s">
        <v>230</v>
      </c>
      <c r="C42" s="160"/>
      <c r="D42" s="160"/>
      <c r="E42" s="27">
        <v>0</v>
      </c>
      <c r="F42" s="27">
        <v>0</v>
      </c>
      <c r="G42" s="144">
        <f t="shared" si="0"/>
        <v>0</v>
      </c>
      <c r="H42" s="144">
        <f t="shared" si="1"/>
        <v>0</v>
      </c>
    </row>
    <row r="43" spans="1:8" ht="15.75" customHeight="1">
      <c r="A43" s="4" t="s">
        <v>55</v>
      </c>
      <c r="B43" s="152" t="s">
        <v>221</v>
      </c>
      <c r="C43" s="160"/>
      <c r="D43" s="160"/>
      <c r="E43" s="27">
        <v>0</v>
      </c>
      <c r="F43" s="27"/>
      <c r="G43" s="144">
        <f t="shared" si="0"/>
        <v>0</v>
      </c>
      <c r="H43" s="144">
        <f t="shared" si="1"/>
        <v>0</v>
      </c>
    </row>
    <row r="44" spans="1:8" ht="15.75" customHeight="1">
      <c r="A44" s="4" t="s">
        <v>56</v>
      </c>
      <c r="B44" s="152" t="s">
        <v>222</v>
      </c>
      <c r="C44" s="160"/>
      <c r="D44" s="160"/>
      <c r="E44" s="34">
        <v>0</v>
      </c>
      <c r="F44" s="34">
        <v>0</v>
      </c>
      <c r="G44" s="144">
        <f t="shared" si="0"/>
        <v>0</v>
      </c>
      <c r="H44" s="144">
        <f t="shared" si="1"/>
        <v>0</v>
      </c>
    </row>
    <row r="45" spans="1:8" ht="15.75" customHeight="1">
      <c r="A45" s="4" t="s">
        <v>57</v>
      </c>
      <c r="B45" s="15" t="s">
        <v>231</v>
      </c>
      <c r="C45" s="160"/>
      <c r="D45" s="160"/>
      <c r="E45" s="27">
        <v>0</v>
      </c>
      <c r="F45" s="27">
        <v>0</v>
      </c>
      <c r="G45" s="144">
        <f t="shared" si="0"/>
        <v>0</v>
      </c>
      <c r="H45" s="144">
        <f t="shared" si="1"/>
        <v>0</v>
      </c>
    </row>
    <row r="46" spans="1:8" ht="15.75" customHeight="1">
      <c r="A46" s="4" t="s">
        <v>58</v>
      </c>
      <c r="B46" s="15" t="s">
        <v>232</v>
      </c>
      <c r="C46" s="159">
        <v>55676211</v>
      </c>
      <c r="D46" s="160"/>
      <c r="E46" s="27">
        <v>55676</v>
      </c>
      <c r="F46" s="27">
        <v>0</v>
      </c>
      <c r="G46" s="144">
        <f t="shared" si="0"/>
        <v>0.21100000000296859</v>
      </c>
      <c r="H46" s="144">
        <f t="shared" si="1"/>
        <v>0</v>
      </c>
    </row>
    <row r="47" spans="1:8" ht="15.75" customHeight="1">
      <c r="A47" s="4" t="s">
        <v>60</v>
      </c>
      <c r="B47" s="15" t="s">
        <v>233</v>
      </c>
      <c r="C47" s="161">
        <v>456396207</v>
      </c>
      <c r="D47" s="161">
        <v>288546049</v>
      </c>
      <c r="E47" s="34">
        <v>456396</v>
      </c>
      <c r="F47" s="34">
        <v>288546</v>
      </c>
      <c r="G47" s="144">
        <f t="shared" si="0"/>
        <v>0.20699999999487773</v>
      </c>
      <c r="H47" s="144">
        <f t="shared" si="1"/>
        <v>4.8999999999068677E-2</v>
      </c>
    </row>
    <row r="48" spans="1:8" ht="15.75" customHeight="1">
      <c r="A48" s="4" t="s">
        <v>59</v>
      </c>
      <c r="B48" s="15" t="s">
        <v>234</v>
      </c>
      <c r="C48" s="161">
        <v>3436752</v>
      </c>
      <c r="D48" s="161">
        <v>3124568</v>
      </c>
      <c r="E48" s="27">
        <v>3437</v>
      </c>
      <c r="F48" s="27">
        <v>3124</v>
      </c>
      <c r="G48" s="144">
        <f t="shared" si="0"/>
        <v>-0.24800000000004729</v>
      </c>
      <c r="H48" s="144">
        <f t="shared" si="1"/>
        <v>0.568000000000211</v>
      </c>
    </row>
    <row r="49" spans="1:8" ht="15.75" customHeight="1">
      <c r="A49" s="4" t="s">
        <v>61</v>
      </c>
      <c r="B49" s="15" t="s">
        <v>235</v>
      </c>
      <c r="C49" s="159">
        <v>8590733</v>
      </c>
      <c r="D49" s="159">
        <v>7304741</v>
      </c>
      <c r="E49" s="27">
        <v>8591</v>
      </c>
      <c r="F49" s="27">
        <v>7305</v>
      </c>
      <c r="G49" s="144">
        <f t="shared" si="0"/>
        <v>-0.26699999999982538</v>
      </c>
      <c r="H49" s="144">
        <f t="shared" si="1"/>
        <v>-0.25900000000001455</v>
      </c>
    </row>
    <row r="50" spans="1:8" ht="15.75" customHeight="1">
      <c r="A50" s="4" t="s">
        <v>17</v>
      </c>
      <c r="B50" s="15" t="s">
        <v>236</v>
      </c>
      <c r="C50" s="160"/>
      <c r="D50" s="160"/>
      <c r="E50" s="34">
        <v>0</v>
      </c>
      <c r="F50" s="34"/>
      <c r="G50" s="144">
        <f t="shared" si="0"/>
        <v>0</v>
      </c>
      <c r="H50" s="144">
        <f t="shared" si="1"/>
        <v>0</v>
      </c>
    </row>
    <row r="51" spans="1:8" ht="15.75" customHeight="1">
      <c r="A51" s="4" t="s">
        <v>50</v>
      </c>
      <c r="B51" s="15" t="s">
        <v>237</v>
      </c>
      <c r="C51" s="160"/>
      <c r="D51" s="160"/>
      <c r="E51" s="27">
        <v>0</v>
      </c>
      <c r="F51" s="27"/>
      <c r="G51" s="144">
        <f t="shared" si="0"/>
        <v>0</v>
      </c>
      <c r="H51" s="144">
        <f t="shared" si="1"/>
        <v>0</v>
      </c>
    </row>
    <row r="52" spans="1:8" ht="15.75" customHeight="1">
      <c r="A52" s="4" t="s">
        <v>85</v>
      </c>
      <c r="B52" s="15" t="s">
        <v>238</v>
      </c>
      <c r="C52" s="160"/>
      <c r="D52" s="159">
        <v>2512809</v>
      </c>
      <c r="E52" s="27">
        <v>0</v>
      </c>
      <c r="F52" s="27">
        <v>2513</v>
      </c>
      <c r="G52" s="144">
        <f t="shared" si="0"/>
        <v>0</v>
      </c>
      <c r="H52" s="144">
        <f t="shared" si="1"/>
        <v>-0.19099999999980355</v>
      </c>
    </row>
    <row r="53" spans="1:8" ht="15.75" customHeight="1">
      <c r="A53" s="20" t="s">
        <v>87</v>
      </c>
      <c r="B53" s="16">
        <v>17</v>
      </c>
      <c r="C53" s="160"/>
      <c r="D53" s="160"/>
      <c r="E53" s="34">
        <v>0</v>
      </c>
      <c r="F53" s="34"/>
      <c r="G53" s="144">
        <f t="shared" si="0"/>
        <v>0</v>
      </c>
      <c r="H53" s="144">
        <f t="shared" si="1"/>
        <v>0</v>
      </c>
    </row>
    <row r="54" spans="1:8" ht="15.75" customHeight="1">
      <c r="A54" s="20" t="s">
        <v>47</v>
      </c>
      <c r="B54" s="15"/>
      <c r="C54" s="160"/>
      <c r="D54" s="160"/>
      <c r="E54" s="27"/>
      <c r="F54" s="27"/>
      <c r="G54" s="144">
        <f t="shared" si="0"/>
        <v>0</v>
      </c>
      <c r="H54" s="144">
        <f t="shared" si="1"/>
        <v>0</v>
      </c>
    </row>
    <row r="55" spans="1:8" ht="15.75" customHeight="1">
      <c r="A55" s="4" t="s">
        <v>88</v>
      </c>
      <c r="B55" s="15" t="s">
        <v>239</v>
      </c>
      <c r="C55" s="160"/>
      <c r="D55" s="160"/>
      <c r="E55" s="27"/>
      <c r="F55" s="27"/>
      <c r="G55" s="144">
        <f t="shared" si="0"/>
        <v>0</v>
      </c>
      <c r="H55" s="144">
        <f t="shared" si="1"/>
        <v>0</v>
      </c>
    </row>
    <row r="56" spans="1:8" ht="15.75" customHeight="1">
      <c r="A56" s="4" t="s">
        <v>89</v>
      </c>
      <c r="B56" s="15" t="s">
        <v>240</v>
      </c>
      <c r="C56" s="160"/>
      <c r="D56" s="160"/>
      <c r="E56" s="34"/>
      <c r="F56" s="34"/>
      <c r="G56" s="144">
        <f t="shared" si="0"/>
        <v>0</v>
      </c>
      <c r="H56" s="144">
        <f t="shared" si="1"/>
        <v>0</v>
      </c>
    </row>
    <row r="57" spans="1:8" ht="15.75" customHeight="1">
      <c r="A57" s="4" t="s">
        <v>90</v>
      </c>
      <c r="B57" s="15" t="s">
        <v>241</v>
      </c>
      <c r="C57" s="160"/>
      <c r="D57" s="160"/>
      <c r="E57" s="27">
        <v>0</v>
      </c>
      <c r="F57" s="27"/>
      <c r="G57" s="144">
        <f t="shared" si="0"/>
        <v>0</v>
      </c>
      <c r="H57" s="144">
        <f t="shared" si="1"/>
        <v>0</v>
      </c>
    </row>
    <row r="58" spans="1:8" ht="15.75" customHeight="1">
      <c r="A58" s="4" t="s">
        <v>91</v>
      </c>
      <c r="B58" s="15" t="s">
        <v>242</v>
      </c>
      <c r="C58" s="160"/>
      <c r="D58" s="160"/>
      <c r="E58" s="27">
        <v>0</v>
      </c>
      <c r="F58" s="27"/>
      <c r="G58" s="144">
        <f t="shared" si="0"/>
        <v>0</v>
      </c>
      <c r="H58" s="144">
        <f t="shared" si="1"/>
        <v>0</v>
      </c>
    </row>
    <row r="59" spans="1:8" ht="15.75" customHeight="1">
      <c r="A59" s="4" t="s">
        <v>223</v>
      </c>
      <c r="B59" s="16">
        <v>18</v>
      </c>
      <c r="C59" s="159">
        <v>1089705</v>
      </c>
      <c r="D59" s="159">
        <v>948038</v>
      </c>
      <c r="E59" s="34">
        <v>1090</v>
      </c>
      <c r="F59" s="34">
        <v>948</v>
      </c>
      <c r="G59" s="144">
        <f t="shared" si="0"/>
        <v>-0.29500000000007276</v>
      </c>
      <c r="H59" s="144">
        <f t="shared" si="1"/>
        <v>3.8000000000010914E-2</v>
      </c>
    </row>
    <row r="60" spans="1:8" ht="15.75" customHeight="1">
      <c r="A60" s="4" t="s">
        <v>224</v>
      </c>
      <c r="B60" s="16">
        <v>19</v>
      </c>
      <c r="C60" s="160"/>
      <c r="D60" s="160"/>
      <c r="E60" s="34">
        <v>0</v>
      </c>
      <c r="F60" s="27"/>
      <c r="G60" s="144">
        <f t="shared" si="0"/>
        <v>0</v>
      </c>
      <c r="H60" s="144">
        <f t="shared" si="1"/>
        <v>0</v>
      </c>
    </row>
    <row r="61" spans="1:8" ht="15.75" customHeight="1">
      <c r="A61" s="20" t="s">
        <v>92</v>
      </c>
      <c r="B61" s="16">
        <v>20</v>
      </c>
      <c r="C61" s="159">
        <v>2050015846</v>
      </c>
      <c r="D61" s="159">
        <v>240217822</v>
      </c>
      <c r="E61" s="27">
        <v>2050017</v>
      </c>
      <c r="F61" s="27">
        <v>240218</v>
      </c>
      <c r="G61" s="144">
        <f t="shared" si="0"/>
        <v>-1.1540000000968575</v>
      </c>
      <c r="H61" s="144">
        <f t="shared" si="1"/>
        <v>-0.1780000000144355</v>
      </c>
    </row>
    <row r="62" spans="1:8" ht="15.75" customHeight="1">
      <c r="A62" s="20" t="s">
        <v>28</v>
      </c>
      <c r="B62" s="16">
        <v>21</v>
      </c>
      <c r="C62" s="159">
        <v>5163983</v>
      </c>
      <c r="D62" s="159">
        <f>11958280+26399000</f>
        <v>38357280</v>
      </c>
      <c r="E62" s="34">
        <v>5164</v>
      </c>
      <c r="F62" s="34">
        <v>38357</v>
      </c>
      <c r="G62" s="144">
        <f t="shared" si="0"/>
        <v>-1.6999999999825377E-2</v>
      </c>
      <c r="H62" s="144">
        <f t="shared" si="1"/>
        <v>0.27999999999883585</v>
      </c>
    </row>
    <row r="63" spans="1:8" ht="15.75" customHeight="1">
      <c r="A63" s="3" t="s">
        <v>138</v>
      </c>
      <c r="B63" s="17">
        <v>22</v>
      </c>
      <c r="C63" s="162">
        <v>71064508791</v>
      </c>
      <c r="D63" s="162">
        <v>56736979614</v>
      </c>
      <c r="E63" s="41">
        <v>71064511</v>
      </c>
      <c r="F63" s="41">
        <v>56736980</v>
      </c>
      <c r="G63" s="144">
        <f t="shared" si="0"/>
        <v>-2.2090000063180923</v>
      </c>
      <c r="H63" s="144">
        <f t="shared" si="1"/>
        <v>-0.38599999994039536</v>
      </c>
    </row>
    <row r="64" spans="1:8" ht="14.25" customHeight="1">
      <c r="A64" s="20" t="s">
        <v>29</v>
      </c>
      <c r="B64" s="15"/>
      <c r="C64" s="160"/>
      <c r="D64" s="160"/>
      <c r="E64" s="42"/>
      <c r="F64" s="25"/>
      <c r="G64" s="144">
        <f t="shared" si="0"/>
        <v>0</v>
      </c>
      <c r="H64" s="144">
        <f t="shared" si="1"/>
        <v>0</v>
      </c>
    </row>
    <row r="65" spans="1:8" ht="14.25" customHeight="1">
      <c r="A65" s="20" t="s">
        <v>31</v>
      </c>
      <c r="B65" s="16">
        <v>23</v>
      </c>
      <c r="C65" s="161">
        <v>23540165793</v>
      </c>
      <c r="D65" s="161">
        <v>21992174466</v>
      </c>
      <c r="E65" s="34">
        <v>23540166</v>
      </c>
      <c r="F65" s="34">
        <v>21992175</v>
      </c>
      <c r="G65" s="144">
        <f t="shared" si="0"/>
        <v>-0.2069999985396862</v>
      </c>
      <c r="H65" s="144">
        <f t="shared" si="1"/>
        <v>-0.53400000184774399</v>
      </c>
    </row>
    <row r="66" spans="1:8" ht="14.25" customHeight="1">
      <c r="A66" s="20" t="s">
        <v>30</v>
      </c>
      <c r="B66" s="16">
        <f>B65+1</f>
        <v>24</v>
      </c>
      <c r="C66" s="159">
        <v>4372133408</v>
      </c>
      <c r="D66" s="159">
        <v>6182139699</v>
      </c>
      <c r="E66" s="27">
        <v>4372133</v>
      </c>
      <c r="F66" s="27">
        <v>6182140</v>
      </c>
      <c r="G66" s="144">
        <f t="shared" si="0"/>
        <v>0.40799999982118607</v>
      </c>
      <c r="H66" s="144">
        <f t="shared" si="1"/>
        <v>-0.30099999997764826</v>
      </c>
    </row>
    <row r="67" spans="1:8" ht="14.25" customHeight="1">
      <c r="A67" s="20" t="s">
        <v>32</v>
      </c>
      <c r="B67" s="16">
        <f t="shared" ref="B67:B72" si="2">B66+1</f>
        <v>25</v>
      </c>
      <c r="C67" s="160"/>
      <c r="D67" s="160"/>
      <c r="E67" s="27">
        <v>0</v>
      </c>
      <c r="F67" s="27">
        <v>0</v>
      </c>
      <c r="G67" s="144">
        <f t="shared" si="0"/>
        <v>0</v>
      </c>
      <c r="H67" s="144">
        <f t="shared" si="1"/>
        <v>0</v>
      </c>
    </row>
    <row r="68" spans="1:8" ht="14.25" customHeight="1">
      <c r="A68" s="20" t="s">
        <v>35</v>
      </c>
      <c r="B68" s="16">
        <f t="shared" si="2"/>
        <v>26</v>
      </c>
      <c r="C68" s="160"/>
      <c r="D68" s="160"/>
      <c r="E68" s="34">
        <v>0</v>
      </c>
      <c r="F68" s="34"/>
      <c r="G68" s="144">
        <f t="shared" si="0"/>
        <v>0</v>
      </c>
      <c r="H68" s="144">
        <f t="shared" si="1"/>
        <v>0</v>
      </c>
    </row>
    <row r="69" spans="1:8" ht="14.25" customHeight="1">
      <c r="A69" s="20" t="s">
        <v>34</v>
      </c>
      <c r="B69" s="16">
        <f t="shared" si="2"/>
        <v>27</v>
      </c>
      <c r="C69" s="159">
        <v>236645986</v>
      </c>
      <c r="D69" s="159">
        <v>200929441</v>
      </c>
      <c r="E69" s="27">
        <v>236646</v>
      </c>
      <c r="F69" s="27">
        <v>200929</v>
      </c>
      <c r="G69" s="144">
        <f t="shared" si="0"/>
        <v>-1.3999999995576218E-2</v>
      </c>
      <c r="H69" s="144">
        <f t="shared" si="1"/>
        <v>0.4409999999916181</v>
      </c>
    </row>
    <row r="70" spans="1:8" ht="14.25" customHeight="1">
      <c r="A70" s="20" t="s">
        <v>93</v>
      </c>
      <c r="B70" s="16">
        <f t="shared" si="2"/>
        <v>28</v>
      </c>
      <c r="C70" s="160"/>
      <c r="D70" s="160"/>
      <c r="E70" s="27">
        <v>0</v>
      </c>
      <c r="F70" s="27">
        <v>0</v>
      </c>
      <c r="G70" s="144">
        <f t="shared" si="0"/>
        <v>0</v>
      </c>
      <c r="H70" s="144">
        <f t="shared" si="1"/>
        <v>0</v>
      </c>
    </row>
    <row r="71" spans="1:8" ht="14.25" customHeight="1">
      <c r="A71" s="20" t="s">
        <v>33</v>
      </c>
      <c r="B71" s="16">
        <f t="shared" si="2"/>
        <v>29</v>
      </c>
      <c r="C71" s="159">
        <v>33671843</v>
      </c>
      <c r="D71" s="159">
        <v>14147363</v>
      </c>
      <c r="E71" s="34">
        <v>33672</v>
      </c>
      <c r="F71" s="34">
        <v>14147</v>
      </c>
      <c r="G71" s="144">
        <f t="shared" si="0"/>
        <v>-0.1569999999992433</v>
      </c>
      <c r="H71" s="144">
        <f t="shared" si="1"/>
        <v>0.36299999999937427</v>
      </c>
    </row>
    <row r="72" spans="1:8" ht="14.25" customHeight="1">
      <c r="A72" s="20" t="s">
        <v>94</v>
      </c>
      <c r="B72" s="16">
        <f t="shared" si="2"/>
        <v>30</v>
      </c>
      <c r="C72" s="159">
        <v>32852514</v>
      </c>
      <c r="D72" s="159">
        <v>41702336</v>
      </c>
      <c r="E72" s="27">
        <v>32854</v>
      </c>
      <c r="F72" s="27">
        <v>41701</v>
      </c>
      <c r="G72" s="144">
        <f t="shared" si="0"/>
        <v>-1.4859999999971478</v>
      </c>
      <c r="H72" s="144">
        <f t="shared" si="1"/>
        <v>1.3360000000029686</v>
      </c>
    </row>
    <row r="73" spans="1:8" ht="14.25" customHeight="1">
      <c r="A73" s="20" t="s">
        <v>47</v>
      </c>
      <c r="B73" s="15"/>
      <c r="C73" s="163"/>
      <c r="D73" s="163"/>
      <c r="E73" s="27"/>
      <c r="F73" s="27"/>
      <c r="G73" s="144">
        <f t="shared" si="0"/>
        <v>0</v>
      </c>
      <c r="H73" s="144">
        <f t="shared" si="1"/>
        <v>0</v>
      </c>
    </row>
    <row r="74" spans="1:8" ht="14.25" customHeight="1">
      <c r="A74" s="4" t="s">
        <v>95</v>
      </c>
      <c r="B74" s="15" t="s">
        <v>243</v>
      </c>
      <c r="C74" s="160"/>
      <c r="D74" s="160"/>
      <c r="E74" s="34"/>
      <c r="F74" s="34"/>
      <c r="G74" s="144">
        <f t="shared" si="0"/>
        <v>0</v>
      </c>
      <c r="H74" s="144">
        <f t="shared" si="1"/>
        <v>0</v>
      </c>
    </row>
    <row r="75" spans="1:8" ht="14.25" customHeight="1">
      <c r="A75" s="4" t="s">
        <v>97</v>
      </c>
      <c r="B75" s="15" t="s">
        <v>244</v>
      </c>
      <c r="C75" s="160"/>
      <c r="D75" s="160"/>
      <c r="E75" s="27"/>
      <c r="F75" s="27"/>
      <c r="G75" s="144">
        <f t="shared" si="0"/>
        <v>0</v>
      </c>
      <c r="H75" s="144">
        <f t="shared" si="1"/>
        <v>0</v>
      </c>
    </row>
    <row r="76" spans="1:8" ht="14.25" customHeight="1">
      <c r="A76" s="4" t="s">
        <v>99</v>
      </c>
      <c r="B76" s="15" t="s">
        <v>245</v>
      </c>
      <c r="C76" s="160"/>
      <c r="D76" s="160"/>
      <c r="E76" s="27"/>
      <c r="F76" s="27"/>
      <c r="G76" s="144">
        <f t="shared" si="0"/>
        <v>0</v>
      </c>
      <c r="H76" s="144">
        <f t="shared" si="1"/>
        <v>0</v>
      </c>
    </row>
    <row r="77" spans="1:8" ht="14.25" customHeight="1">
      <c r="A77" s="4" t="s">
        <v>101</v>
      </c>
      <c r="B77" s="15" t="s">
        <v>246</v>
      </c>
      <c r="C77" s="160"/>
      <c r="D77" s="160"/>
      <c r="E77" s="34"/>
      <c r="F77" s="34"/>
      <c r="G77" s="144">
        <f t="shared" ref="G77:G115" si="3">C77/1000-E77</f>
        <v>0</v>
      </c>
      <c r="H77" s="144">
        <f t="shared" ref="H77:H115" si="4">D77/1000-F77</f>
        <v>0</v>
      </c>
    </row>
    <row r="78" spans="1:8" ht="14.25" customHeight="1">
      <c r="A78" s="4" t="s">
        <v>103</v>
      </c>
      <c r="B78" s="15" t="s">
        <v>247</v>
      </c>
      <c r="C78" s="160"/>
      <c r="D78" s="160"/>
      <c r="E78" s="27"/>
      <c r="F78" s="27"/>
      <c r="G78" s="144">
        <f t="shared" si="3"/>
        <v>0</v>
      </c>
      <c r="H78" s="144">
        <f t="shared" si="4"/>
        <v>0</v>
      </c>
    </row>
    <row r="79" spans="1:8" ht="14.25" customHeight="1">
      <c r="A79" s="4" t="s">
        <v>105</v>
      </c>
      <c r="B79" s="15" t="s">
        <v>248</v>
      </c>
      <c r="C79" s="160"/>
      <c r="D79" s="160"/>
      <c r="E79" s="27"/>
      <c r="F79" s="27"/>
      <c r="G79" s="144">
        <f t="shared" si="3"/>
        <v>0</v>
      </c>
      <c r="H79" s="144">
        <f t="shared" si="4"/>
        <v>0</v>
      </c>
    </row>
    <row r="80" spans="1:8" ht="14.25" customHeight="1">
      <c r="A80" s="4" t="s">
        <v>107</v>
      </c>
      <c r="B80" s="15" t="s">
        <v>249</v>
      </c>
      <c r="C80" s="159">
        <v>25489333</v>
      </c>
      <c r="D80" s="159">
        <v>6235456</v>
      </c>
      <c r="E80" s="34">
        <v>25490</v>
      </c>
      <c r="F80" s="34">
        <v>6235</v>
      </c>
      <c r="G80" s="144">
        <f t="shared" si="3"/>
        <v>-0.66700000000128057</v>
      </c>
      <c r="H80" s="144">
        <f t="shared" si="4"/>
        <v>0.45600000000013097</v>
      </c>
    </row>
    <row r="81" spans="1:8" ht="14.25" customHeight="1">
      <c r="A81" s="4" t="s">
        <v>109</v>
      </c>
      <c r="B81" s="15" t="s">
        <v>250</v>
      </c>
      <c r="C81" s="159">
        <v>2045649</v>
      </c>
      <c r="D81" s="159">
        <v>32463312</v>
      </c>
      <c r="E81" s="27">
        <v>2046</v>
      </c>
      <c r="F81" s="27">
        <v>32463</v>
      </c>
      <c r="G81" s="144">
        <f t="shared" si="3"/>
        <v>-0.35100000000011278</v>
      </c>
      <c r="H81" s="144">
        <f t="shared" si="4"/>
        <v>0.31200000000171713</v>
      </c>
    </row>
    <row r="82" spans="1:8" ht="14.25" customHeight="1">
      <c r="A82" s="4" t="s">
        <v>111</v>
      </c>
      <c r="B82" s="15" t="s">
        <v>251</v>
      </c>
      <c r="C82" s="160"/>
      <c r="D82" s="159">
        <v>13118</v>
      </c>
      <c r="E82" s="27">
        <v>0</v>
      </c>
      <c r="F82" s="27">
        <v>13</v>
      </c>
      <c r="G82" s="144">
        <f t="shared" si="3"/>
        <v>0</v>
      </c>
      <c r="H82" s="144">
        <f t="shared" si="4"/>
        <v>0.11800000000000033</v>
      </c>
    </row>
    <row r="83" spans="1:8" ht="14.25" customHeight="1">
      <c r="A83" s="4" t="s">
        <v>113</v>
      </c>
      <c r="B83" s="153" t="s">
        <v>252</v>
      </c>
      <c r="C83" s="159">
        <v>4338788</v>
      </c>
      <c r="D83" s="159">
        <v>2500000</v>
      </c>
      <c r="E83" s="34">
        <v>4339</v>
      </c>
      <c r="F83" s="34">
        <v>2500</v>
      </c>
      <c r="G83" s="144">
        <f t="shared" si="3"/>
        <v>-0.21200000000044383</v>
      </c>
      <c r="H83" s="144">
        <f t="shared" si="4"/>
        <v>0</v>
      </c>
    </row>
    <row r="84" spans="1:8" ht="14.25" customHeight="1">
      <c r="A84" s="4" t="s">
        <v>261</v>
      </c>
      <c r="B84" s="15" t="s">
        <v>253</v>
      </c>
      <c r="C84" s="159">
        <v>978743</v>
      </c>
      <c r="D84" s="159">
        <v>490450</v>
      </c>
      <c r="E84" s="27">
        <v>979</v>
      </c>
      <c r="F84" s="27">
        <v>490</v>
      </c>
      <c r="G84" s="144">
        <f t="shared" si="3"/>
        <v>-0.25699999999994816</v>
      </c>
      <c r="H84" s="144">
        <f t="shared" si="4"/>
        <v>0.44999999999998863</v>
      </c>
    </row>
    <row r="85" spans="1:8" ht="14.25" customHeight="1">
      <c r="A85" s="20" t="s">
        <v>87</v>
      </c>
      <c r="B85" s="15">
        <v>31</v>
      </c>
      <c r="C85" s="160"/>
      <c r="D85" s="160"/>
      <c r="E85" s="27"/>
      <c r="F85" s="27"/>
      <c r="G85" s="144">
        <f t="shared" si="3"/>
        <v>0</v>
      </c>
      <c r="H85" s="144">
        <f t="shared" si="4"/>
        <v>0</v>
      </c>
    </row>
    <row r="86" spans="1:8" ht="14.25" customHeight="1">
      <c r="A86" s="20" t="s">
        <v>47</v>
      </c>
      <c r="B86" s="16"/>
      <c r="C86" s="160"/>
      <c r="D86" s="160"/>
      <c r="E86" s="34"/>
      <c r="F86" s="34"/>
      <c r="G86" s="144">
        <f t="shared" si="3"/>
        <v>0</v>
      </c>
      <c r="H86" s="144">
        <f t="shared" si="4"/>
        <v>0</v>
      </c>
    </row>
    <row r="87" spans="1:8" ht="14.25" customHeight="1">
      <c r="A87" s="4" t="s">
        <v>119</v>
      </c>
      <c r="B87" s="15" t="s">
        <v>254</v>
      </c>
      <c r="C87" s="164"/>
      <c r="D87" s="164"/>
      <c r="E87" s="27"/>
      <c r="F87" s="27"/>
      <c r="G87" s="144">
        <f t="shared" si="3"/>
        <v>0</v>
      </c>
      <c r="H87" s="144">
        <f t="shared" si="4"/>
        <v>0</v>
      </c>
    </row>
    <row r="88" spans="1:8" ht="14.25" customHeight="1">
      <c r="A88" s="4" t="s">
        <v>121</v>
      </c>
      <c r="B88" s="15" t="s">
        <v>255</v>
      </c>
      <c r="C88" s="164"/>
      <c r="D88" s="164"/>
      <c r="E88" s="27"/>
      <c r="F88" s="27"/>
      <c r="G88" s="144">
        <f t="shared" si="3"/>
        <v>0</v>
      </c>
      <c r="H88" s="144">
        <f t="shared" si="4"/>
        <v>0</v>
      </c>
    </row>
    <row r="89" spans="1:8" ht="14.25" customHeight="1">
      <c r="A89" s="4" t="s">
        <v>123</v>
      </c>
      <c r="B89" s="15" t="s">
        <v>255</v>
      </c>
      <c r="C89" s="164"/>
      <c r="D89" s="164"/>
      <c r="E89" s="34"/>
      <c r="F89" s="34"/>
      <c r="G89" s="144">
        <f t="shared" si="3"/>
        <v>0</v>
      </c>
      <c r="H89" s="144">
        <f t="shared" si="4"/>
        <v>0</v>
      </c>
    </row>
    <row r="90" spans="1:8" ht="14.25" customHeight="1">
      <c r="A90" s="4" t="s">
        <v>125</v>
      </c>
      <c r="B90" s="23" t="s">
        <v>256</v>
      </c>
      <c r="C90" s="164"/>
      <c r="D90" s="164"/>
      <c r="E90" s="27"/>
      <c r="F90" s="27"/>
      <c r="G90" s="144">
        <f t="shared" si="3"/>
        <v>0</v>
      </c>
      <c r="H90" s="144">
        <f t="shared" si="4"/>
        <v>0</v>
      </c>
    </row>
    <row r="91" spans="1:8" ht="14.25" customHeight="1">
      <c r="A91" s="4" t="s">
        <v>225</v>
      </c>
      <c r="B91" s="15">
        <v>32</v>
      </c>
      <c r="C91" s="159">
        <v>14932883</v>
      </c>
      <c r="D91" s="159">
        <v>34471797</v>
      </c>
      <c r="E91" s="27">
        <v>14933</v>
      </c>
      <c r="F91" s="27">
        <v>34472</v>
      </c>
      <c r="G91" s="144">
        <f t="shared" si="3"/>
        <v>-0.11700000000018917</v>
      </c>
      <c r="H91" s="144">
        <f t="shared" si="4"/>
        <v>-0.20300000000133878</v>
      </c>
    </row>
    <row r="92" spans="1:8" ht="14.25" customHeight="1">
      <c r="A92" s="20" t="s">
        <v>37</v>
      </c>
      <c r="B92" s="16">
        <v>33</v>
      </c>
      <c r="C92" s="160"/>
      <c r="D92" s="160"/>
      <c r="E92" s="34"/>
      <c r="F92" s="34"/>
      <c r="G92" s="144">
        <f t="shared" si="3"/>
        <v>0</v>
      </c>
      <c r="H92" s="144">
        <f t="shared" si="4"/>
        <v>0</v>
      </c>
    </row>
    <row r="93" spans="1:8" ht="14.25" customHeight="1">
      <c r="A93" s="20" t="s">
        <v>127</v>
      </c>
      <c r="B93" s="16">
        <v>34</v>
      </c>
      <c r="C93" s="159">
        <v>1003486</v>
      </c>
      <c r="D93" s="159">
        <v>17925616</v>
      </c>
      <c r="E93" s="27">
        <v>1003</v>
      </c>
      <c r="F93" s="27">
        <v>17926</v>
      </c>
      <c r="G93" s="144">
        <f t="shared" si="3"/>
        <v>0.48599999999999</v>
      </c>
      <c r="H93" s="144">
        <f t="shared" si="4"/>
        <v>-0.38399999999819556</v>
      </c>
    </row>
    <row r="94" spans="1:8" ht="14.25" customHeight="1">
      <c r="A94" s="20" t="s">
        <v>128</v>
      </c>
      <c r="B94" s="16">
        <v>35</v>
      </c>
      <c r="C94" s="159">
        <v>63677</v>
      </c>
      <c r="D94" s="159">
        <v>92105</v>
      </c>
      <c r="E94" s="27">
        <v>64</v>
      </c>
      <c r="F94" s="27">
        <v>92</v>
      </c>
      <c r="G94" s="144">
        <f t="shared" si="3"/>
        <v>-0.3230000000000004</v>
      </c>
      <c r="H94" s="144">
        <f t="shared" si="4"/>
        <v>0.10500000000000398</v>
      </c>
    </row>
    <row r="95" spans="1:8" ht="14.25" customHeight="1">
      <c r="A95" s="20" t="s">
        <v>226</v>
      </c>
      <c r="B95" s="16">
        <v>36</v>
      </c>
      <c r="C95" s="161">
        <v>886408317</v>
      </c>
      <c r="D95" s="161">
        <v>2063728491</v>
      </c>
      <c r="E95" s="34">
        <v>886408</v>
      </c>
      <c r="F95" s="34">
        <v>2063729</v>
      </c>
      <c r="G95" s="144">
        <f t="shared" si="3"/>
        <v>0.31700000003911555</v>
      </c>
      <c r="H95" s="144">
        <f t="shared" si="4"/>
        <v>-0.5090000000782311</v>
      </c>
    </row>
    <row r="96" spans="1:8" ht="14.25" customHeight="1">
      <c r="A96" s="20" t="s">
        <v>38</v>
      </c>
      <c r="B96" s="16">
        <v>37</v>
      </c>
      <c r="C96" s="161">
        <v>228034362</v>
      </c>
      <c r="D96" s="161">
        <v>173264018</v>
      </c>
      <c r="E96" s="27">
        <v>228035</v>
      </c>
      <c r="F96" s="27">
        <v>173264</v>
      </c>
      <c r="G96" s="144">
        <f t="shared" si="3"/>
        <v>-0.63800000000628643</v>
      </c>
      <c r="H96" s="144">
        <f t="shared" si="4"/>
        <v>1.800000001094304E-2</v>
      </c>
    </row>
    <row r="97" spans="1:10" ht="14.25" customHeight="1">
      <c r="A97" s="3" t="s">
        <v>139</v>
      </c>
      <c r="B97" s="16">
        <v>38</v>
      </c>
      <c r="C97" s="162">
        <v>29345912269</v>
      </c>
      <c r="D97" s="162">
        <v>30720575332</v>
      </c>
      <c r="E97" s="41">
        <v>29345914</v>
      </c>
      <c r="F97" s="41">
        <v>30720575</v>
      </c>
      <c r="G97" s="144">
        <f t="shared" si="3"/>
        <v>-1.7309999987483025</v>
      </c>
      <c r="H97" s="144">
        <f t="shared" si="4"/>
        <v>0.3319999985396862</v>
      </c>
    </row>
    <row r="98" spans="1:10" ht="14.25" customHeight="1">
      <c r="A98" s="20" t="s">
        <v>39</v>
      </c>
      <c r="B98" s="17"/>
      <c r="C98" s="163"/>
      <c r="D98" s="163"/>
      <c r="E98" s="27"/>
      <c r="F98" s="27"/>
      <c r="G98" s="144">
        <f t="shared" si="3"/>
        <v>0</v>
      </c>
      <c r="H98" s="144">
        <f t="shared" si="4"/>
        <v>0</v>
      </c>
    </row>
    <row r="99" spans="1:10" ht="14.25" customHeight="1">
      <c r="A99" s="20" t="s">
        <v>40</v>
      </c>
      <c r="B99" s="15">
        <v>39</v>
      </c>
      <c r="C99" s="159">
        <v>25879475104</v>
      </c>
      <c r="D99" s="159">
        <v>15701099918</v>
      </c>
      <c r="E99" s="27">
        <v>25879475</v>
      </c>
      <c r="F99" s="27">
        <v>15701100</v>
      </c>
      <c r="G99" s="144">
        <f t="shared" si="3"/>
        <v>0.10399999842047691</v>
      </c>
      <c r="H99" s="144">
        <f t="shared" si="4"/>
        <v>-8.2000000402331352E-2</v>
      </c>
    </row>
    <row r="100" spans="1:10" ht="14.25" customHeight="1">
      <c r="A100" s="20" t="s">
        <v>47</v>
      </c>
      <c r="B100" s="16"/>
      <c r="C100" s="163"/>
      <c r="D100" s="163"/>
      <c r="E100" s="27"/>
      <c r="F100" s="27"/>
      <c r="G100" s="144">
        <f t="shared" si="3"/>
        <v>0</v>
      </c>
      <c r="H100" s="144">
        <f t="shared" si="4"/>
        <v>0</v>
      </c>
    </row>
    <row r="101" spans="1:10" ht="14.25" customHeight="1">
      <c r="A101" s="4" t="s">
        <v>2</v>
      </c>
      <c r="B101" s="15" t="s">
        <v>257</v>
      </c>
      <c r="C101" s="159">
        <v>25879475104</v>
      </c>
      <c r="D101" s="159">
        <v>15701099918</v>
      </c>
      <c r="E101" s="34">
        <v>25879475</v>
      </c>
      <c r="F101" s="34">
        <v>15701100</v>
      </c>
      <c r="G101" s="144">
        <f t="shared" si="3"/>
        <v>0.10399999842047691</v>
      </c>
      <c r="H101" s="144">
        <f t="shared" si="4"/>
        <v>-8.2000000402331352E-2</v>
      </c>
      <c r="J101" s="144">
        <f>C101-D101</f>
        <v>10178375186</v>
      </c>
    </row>
    <row r="102" spans="1:10" ht="14.25" customHeight="1">
      <c r="A102" s="4" t="s">
        <v>41</v>
      </c>
      <c r="B102" s="15" t="s">
        <v>258</v>
      </c>
      <c r="C102" s="160"/>
      <c r="D102" s="160"/>
      <c r="E102" s="27"/>
      <c r="F102" s="27"/>
      <c r="G102" s="144">
        <f t="shared" si="3"/>
        <v>0</v>
      </c>
      <c r="H102" s="144">
        <f t="shared" si="4"/>
        <v>0</v>
      </c>
    </row>
    <row r="103" spans="1:10" ht="14.25" customHeight="1">
      <c r="A103" s="20" t="s">
        <v>42</v>
      </c>
      <c r="B103" s="15">
        <v>40</v>
      </c>
      <c r="C103" s="160"/>
      <c r="D103" s="160"/>
      <c r="E103" s="27"/>
      <c r="F103" s="27"/>
      <c r="G103" s="144">
        <f t="shared" si="3"/>
        <v>0</v>
      </c>
      <c r="H103" s="144">
        <f t="shared" si="4"/>
        <v>0</v>
      </c>
    </row>
    <row r="104" spans="1:10" ht="14.25" customHeight="1">
      <c r="A104" s="20" t="s">
        <v>43</v>
      </c>
      <c r="B104" s="16">
        <v>41</v>
      </c>
      <c r="C104" s="160"/>
      <c r="D104" s="160"/>
      <c r="E104" s="34"/>
      <c r="F104" s="34"/>
      <c r="G104" s="144">
        <f t="shared" si="3"/>
        <v>0</v>
      </c>
      <c r="H104" s="144">
        <f t="shared" si="4"/>
        <v>0</v>
      </c>
    </row>
    <row r="105" spans="1:10" ht="14.25" customHeight="1">
      <c r="A105" s="20" t="s">
        <v>44</v>
      </c>
      <c r="B105" s="16">
        <v>42</v>
      </c>
      <c r="C105" s="160"/>
      <c r="D105" s="160"/>
      <c r="E105" s="27"/>
      <c r="F105" s="27"/>
      <c r="G105" s="144">
        <f t="shared" si="3"/>
        <v>0</v>
      </c>
      <c r="H105" s="144">
        <f t="shared" si="4"/>
        <v>0</v>
      </c>
    </row>
    <row r="106" spans="1:10" ht="14.25" customHeight="1">
      <c r="A106" s="20" t="s">
        <v>227</v>
      </c>
      <c r="B106" s="16">
        <v>43</v>
      </c>
      <c r="C106" s="159">
        <v>277880</v>
      </c>
      <c r="D106" s="159">
        <v>277880</v>
      </c>
      <c r="E106" s="27">
        <v>278</v>
      </c>
      <c r="F106" s="27">
        <v>278</v>
      </c>
      <c r="G106" s="144">
        <f t="shared" si="3"/>
        <v>-0.12000000000000455</v>
      </c>
      <c r="H106" s="144">
        <f t="shared" si="4"/>
        <v>-0.12000000000000455</v>
      </c>
    </row>
    <row r="107" spans="1:10" ht="30.75" customHeight="1">
      <c r="A107" s="20" t="s">
        <v>228</v>
      </c>
      <c r="B107" s="15">
        <v>44</v>
      </c>
      <c r="C107" s="160"/>
      <c r="D107" s="160"/>
      <c r="E107" s="34"/>
      <c r="F107" s="34"/>
      <c r="G107" s="144">
        <f t="shared" si="3"/>
        <v>0</v>
      </c>
      <c r="H107" s="144">
        <f t="shared" si="4"/>
        <v>0</v>
      </c>
    </row>
    <row r="108" spans="1:10" ht="23.25" customHeight="1">
      <c r="A108" s="20" t="s">
        <v>229</v>
      </c>
      <c r="B108" s="15">
        <v>45</v>
      </c>
      <c r="C108" s="160"/>
      <c r="D108" s="160"/>
      <c r="E108" s="27"/>
      <c r="F108" s="27"/>
      <c r="G108" s="144">
        <f t="shared" si="3"/>
        <v>0</v>
      </c>
      <c r="H108" s="144">
        <f t="shared" si="4"/>
        <v>0</v>
      </c>
    </row>
    <row r="109" spans="1:10" ht="27" customHeight="1">
      <c r="A109" s="20" t="s">
        <v>45</v>
      </c>
      <c r="B109" s="15">
        <v>46</v>
      </c>
      <c r="C109" s="160"/>
      <c r="D109" s="160"/>
      <c r="E109" s="27"/>
      <c r="F109" s="27"/>
      <c r="G109" s="144">
        <f t="shared" si="3"/>
        <v>0</v>
      </c>
      <c r="H109" s="144">
        <f t="shared" si="4"/>
        <v>0</v>
      </c>
    </row>
    <row r="110" spans="1:10" ht="21" customHeight="1">
      <c r="A110" s="20" t="s">
        <v>46</v>
      </c>
      <c r="B110" s="15">
        <v>47</v>
      </c>
      <c r="C110" s="159">
        <v>15838843538</v>
      </c>
      <c r="D110" s="159">
        <v>10315026484</v>
      </c>
      <c r="E110" s="34">
        <v>15838844</v>
      </c>
      <c r="F110" s="34">
        <v>10315027</v>
      </c>
      <c r="G110" s="144">
        <f t="shared" si="3"/>
        <v>-0.46199999935925007</v>
      </c>
      <c r="H110" s="144">
        <f t="shared" si="4"/>
        <v>-0.51600000075995922</v>
      </c>
    </row>
    <row r="111" spans="1:10" ht="14.25" customHeight="1">
      <c r="A111" s="20" t="s">
        <v>47</v>
      </c>
      <c r="B111" s="16"/>
      <c r="C111" s="163"/>
      <c r="D111" s="163"/>
      <c r="E111" s="27"/>
      <c r="F111" s="27"/>
      <c r="G111" s="144">
        <f t="shared" si="3"/>
        <v>0</v>
      </c>
      <c r="H111" s="144">
        <f t="shared" si="4"/>
        <v>0</v>
      </c>
    </row>
    <row r="112" spans="1:10" ht="14.25" customHeight="1">
      <c r="A112" s="4" t="s">
        <v>48</v>
      </c>
      <c r="B112" s="16" t="s">
        <v>259</v>
      </c>
      <c r="C112" s="159">
        <v>10315026484</v>
      </c>
      <c r="D112" s="159">
        <v>9399327599</v>
      </c>
      <c r="E112" s="27">
        <v>10315027</v>
      </c>
      <c r="F112" s="27">
        <v>9399328</v>
      </c>
      <c r="G112" s="144">
        <f t="shared" si="3"/>
        <v>-0.51600000075995922</v>
      </c>
      <c r="H112" s="144">
        <f t="shared" si="4"/>
        <v>-0.4010000005364418</v>
      </c>
    </row>
    <row r="113" spans="1:8" ht="14.25" customHeight="1">
      <c r="A113" s="4" t="s">
        <v>49</v>
      </c>
      <c r="B113" s="15" t="s">
        <v>260</v>
      </c>
      <c r="C113" s="159">
        <v>5523817054</v>
      </c>
      <c r="D113" s="159">
        <v>915698885</v>
      </c>
      <c r="E113" s="34">
        <v>5523817</v>
      </c>
      <c r="F113" s="34">
        <v>915699</v>
      </c>
      <c r="G113" s="144">
        <f t="shared" si="3"/>
        <v>5.3999999538064003E-2</v>
      </c>
      <c r="H113" s="144">
        <f t="shared" si="4"/>
        <v>-0.11499999999068677</v>
      </c>
    </row>
    <row r="114" spans="1:8" ht="14.25" customHeight="1">
      <c r="A114" s="3" t="s">
        <v>141</v>
      </c>
      <c r="B114" s="15">
        <v>48</v>
      </c>
      <c r="C114" s="162">
        <v>41718596522</v>
      </c>
      <c r="D114" s="162">
        <v>26016404282</v>
      </c>
      <c r="E114" s="41">
        <v>41718597</v>
      </c>
      <c r="F114" s="41">
        <v>26016405</v>
      </c>
      <c r="G114" s="144">
        <f t="shared" si="3"/>
        <v>-0.47800000011920929</v>
      </c>
      <c r="H114" s="144">
        <f t="shared" si="4"/>
        <v>-0.71799999848008156</v>
      </c>
    </row>
    <row r="115" spans="1:8" ht="14.25" customHeight="1">
      <c r="A115" s="2" t="s">
        <v>136</v>
      </c>
      <c r="B115" s="15">
        <v>49</v>
      </c>
      <c r="C115" s="162">
        <v>71064508791</v>
      </c>
      <c r="D115" s="162">
        <v>56736979614</v>
      </c>
      <c r="E115" s="154">
        <v>71064511</v>
      </c>
      <c r="F115" s="154">
        <v>56736980</v>
      </c>
      <c r="G115" s="144">
        <f t="shared" si="3"/>
        <v>-2.2090000063180923</v>
      </c>
      <c r="H115" s="144">
        <f t="shared" si="4"/>
        <v>-0.38599999994039536</v>
      </c>
    </row>
    <row r="116" spans="1:8">
      <c r="A116" s="32"/>
      <c r="B116" s="32"/>
      <c r="C116" s="33"/>
      <c r="D116" s="22"/>
      <c r="E116" s="33"/>
      <c r="F116" s="22"/>
    </row>
    <row r="117" spans="1:8">
      <c r="A117" s="9"/>
      <c r="B117" s="30"/>
      <c r="C117" s="69" t="e">
        <f>#REF!-C63</f>
        <v>#REF!</v>
      </c>
      <c r="D117" s="69" t="e">
        <f>#REF!-D63</f>
        <v>#REF!</v>
      </c>
      <c r="E117" s="69" t="e">
        <f>#REF!-E63</f>
        <v>#REF!</v>
      </c>
      <c r="F117" s="69" t="e">
        <f>#REF!-F63</f>
        <v>#REF!</v>
      </c>
    </row>
    <row r="118" spans="1:8">
      <c r="B118" s="30"/>
      <c r="C118" s="69" t="e">
        <f>C115-#REF!</f>
        <v>#REF!</v>
      </c>
      <c r="D118" s="70"/>
      <c r="E118" s="69" t="e">
        <f>E115-#REF!</f>
        <v>#REF!</v>
      </c>
      <c r="F118" s="70"/>
    </row>
    <row r="119" spans="1:8" s="21" customFormat="1" ht="14.25" customHeight="1">
      <c r="A119" s="264" t="e">
        <f>#REF!</f>
        <v>#REF!</v>
      </c>
      <c r="B119" s="264"/>
      <c r="C119" s="264"/>
      <c r="D119" s="264"/>
    </row>
    <row r="120" spans="1:8" s="21" customFormat="1" ht="23.25" customHeight="1">
      <c r="A120" s="264" t="e">
        <f>#REF!</f>
        <v>#REF!</v>
      </c>
      <c r="B120" s="264"/>
      <c r="C120" s="264"/>
      <c r="D120" s="264"/>
    </row>
    <row r="121" spans="1:8" s="21" customFormat="1" ht="30.75" customHeight="1">
      <c r="A121" s="264" t="e">
        <f>#REF!</f>
        <v>#REF!</v>
      </c>
      <c r="B121" s="264"/>
      <c r="C121" s="264"/>
      <c r="D121" s="264"/>
    </row>
    <row r="122" spans="1:8" ht="20.25" customHeight="1">
      <c r="A122" s="267" t="s">
        <v>140</v>
      </c>
      <c r="B122" s="267"/>
      <c r="C122" s="267"/>
      <c r="D122" s="267"/>
      <c r="E122" s="8"/>
      <c r="F122" s="8"/>
    </row>
    <row r="123" spans="1:8" ht="20.25" customHeight="1">
      <c r="A123" s="30" t="s">
        <v>4</v>
      </c>
    </row>
    <row r="124" spans="1:8">
      <c r="C124" s="45">
        <f>C115-C63</f>
        <v>0</v>
      </c>
      <c r="D124" s="45">
        <f>D115-D63</f>
        <v>0</v>
      </c>
      <c r="E124" s="45">
        <f>E115-E63</f>
        <v>0</v>
      </c>
      <c r="F124" s="45">
        <f>F115-F63</f>
        <v>0</v>
      </c>
    </row>
    <row r="126" spans="1:8">
      <c r="C126" s="45"/>
      <c r="E126" s="45"/>
    </row>
    <row r="129" spans="3:6">
      <c r="C129" s="155"/>
      <c r="D129" s="156"/>
      <c r="E129" s="155"/>
      <c r="F129" s="156"/>
    </row>
    <row r="130" spans="3:6">
      <c r="C130" s="155"/>
      <c r="D130" s="155"/>
      <c r="E130" s="155"/>
      <c r="F130" s="155"/>
    </row>
    <row r="131" spans="3:6">
      <c r="C131" s="157"/>
      <c r="D131" s="158"/>
      <c r="E131" s="157"/>
      <c r="F131" s="158"/>
    </row>
    <row r="132" spans="3:6">
      <c r="C132" s="155"/>
      <c r="E132" s="155"/>
    </row>
    <row r="134" spans="3:6">
      <c r="C134" s="43"/>
      <c r="E134" s="43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2"/>
  <sheetViews>
    <sheetView zoomScaleNormal="100" workbookViewId="0">
      <selection activeCell="F9" sqref="F9:F112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22" customWidth="1"/>
    <col min="4" max="4" width="14.140625" style="22" customWidth="1"/>
    <col min="5" max="5" width="9.140625" style="8"/>
    <col min="6" max="6" width="13.42578125" style="8" customWidth="1"/>
    <col min="7" max="16384" width="9.140625" style="8"/>
  </cols>
  <sheetData>
    <row r="1" spans="1:6" ht="26.25" customHeight="1">
      <c r="A1" s="270" t="s">
        <v>5</v>
      </c>
      <c r="B1" s="270"/>
      <c r="C1" s="270"/>
      <c r="D1" s="270"/>
    </row>
    <row r="2" spans="1:6">
      <c r="A2" s="270" t="s">
        <v>3</v>
      </c>
      <c r="B2" s="270"/>
      <c r="C2" s="270"/>
      <c r="D2" s="270"/>
    </row>
    <row r="3" spans="1:6">
      <c r="A3" s="271" t="s">
        <v>6</v>
      </c>
      <c r="B3" s="271"/>
      <c r="C3" s="271"/>
      <c r="D3" s="271"/>
    </row>
    <row r="4" spans="1:6">
      <c r="A4" s="270" t="s">
        <v>148</v>
      </c>
      <c r="B4" s="270"/>
      <c r="C4" s="270"/>
      <c r="D4" s="270"/>
    </row>
    <row r="5" spans="1:6">
      <c r="A5" s="30"/>
      <c r="B5" s="7"/>
      <c r="C5" s="272" t="s">
        <v>169</v>
      </c>
      <c r="D5" s="272"/>
    </row>
    <row r="6" spans="1:6" ht="38.25">
      <c r="A6" s="19" t="s">
        <v>7</v>
      </c>
      <c r="B6" s="5" t="s">
        <v>8</v>
      </c>
      <c r="C6" s="35" t="s">
        <v>73</v>
      </c>
      <c r="D6" s="5" t="s">
        <v>74</v>
      </c>
    </row>
    <row r="7" spans="1:6">
      <c r="A7" s="1">
        <v>1</v>
      </c>
      <c r="B7" s="6">
        <v>2</v>
      </c>
      <c r="C7" s="36">
        <v>3</v>
      </c>
      <c r="D7" s="6">
        <v>4</v>
      </c>
    </row>
    <row r="8" spans="1:6">
      <c r="A8" s="2" t="s">
        <v>9</v>
      </c>
      <c r="B8" s="5"/>
      <c r="C8" s="37"/>
      <c r="D8" s="11"/>
    </row>
    <row r="9" spans="1:6">
      <c r="A9" s="20" t="s">
        <v>10</v>
      </c>
      <c r="B9" s="12">
        <v>1</v>
      </c>
      <c r="C9" s="71">
        <f>F9</f>
        <v>836225015</v>
      </c>
      <c r="D9" s="71">
        <v>415915458</v>
      </c>
      <c r="F9" s="145">
        <v>836225015</v>
      </c>
    </row>
    <row r="10" spans="1:6">
      <c r="A10" s="20" t="s">
        <v>47</v>
      </c>
      <c r="B10" s="13"/>
      <c r="C10" s="72"/>
      <c r="D10" s="72"/>
      <c r="F10" s="146"/>
    </row>
    <row r="11" spans="1:6">
      <c r="A11" s="4" t="s">
        <v>11</v>
      </c>
      <c r="B11" s="13" t="s">
        <v>12</v>
      </c>
      <c r="C11" s="72"/>
      <c r="D11" s="72"/>
      <c r="F11" s="146"/>
    </row>
    <row r="12" spans="1:6">
      <c r="A12" s="4" t="s">
        <v>13</v>
      </c>
      <c r="B12" s="13" t="s">
        <v>14</v>
      </c>
      <c r="C12" s="73">
        <f>F12</f>
        <v>826487205</v>
      </c>
      <c r="D12" s="73">
        <v>415915458</v>
      </c>
      <c r="F12" s="145">
        <v>826487205</v>
      </c>
    </row>
    <row r="13" spans="1:6">
      <c r="A13" s="20" t="s">
        <v>15</v>
      </c>
      <c r="B13" s="12">
        <v>2</v>
      </c>
      <c r="C13" s="72"/>
      <c r="D13" s="72"/>
      <c r="F13" s="146"/>
    </row>
    <row r="14" spans="1:6">
      <c r="A14" s="20" t="s">
        <v>19</v>
      </c>
      <c r="B14" s="12">
        <v>3</v>
      </c>
      <c r="C14" s="72"/>
      <c r="D14" s="72"/>
      <c r="F14" s="146"/>
    </row>
    <row r="15" spans="1:6">
      <c r="A15" s="20" t="s">
        <v>47</v>
      </c>
      <c r="B15" s="13"/>
      <c r="C15" s="72"/>
      <c r="D15" s="72"/>
      <c r="F15" s="146"/>
    </row>
    <row r="16" spans="1:6">
      <c r="A16" s="4" t="s">
        <v>75</v>
      </c>
      <c r="B16" s="13" t="s">
        <v>51</v>
      </c>
      <c r="C16" s="72"/>
      <c r="D16" s="72"/>
      <c r="F16" s="146"/>
    </row>
    <row r="17" spans="1:6">
      <c r="A17" s="20" t="s">
        <v>18</v>
      </c>
      <c r="B17" s="12">
        <v>4</v>
      </c>
      <c r="C17" s="73">
        <f>F17</f>
        <v>2544359277</v>
      </c>
      <c r="D17" s="73">
        <v>5685454231</v>
      </c>
      <c r="F17" s="145">
        <v>2544359277</v>
      </c>
    </row>
    <row r="18" spans="1:6">
      <c r="A18" s="20" t="s">
        <v>47</v>
      </c>
      <c r="B18" s="13"/>
      <c r="C18" s="72"/>
      <c r="D18" s="72"/>
      <c r="F18" s="146"/>
    </row>
    <row r="19" spans="1:6">
      <c r="A19" s="4" t="s">
        <v>75</v>
      </c>
      <c r="B19" s="13" t="s">
        <v>52</v>
      </c>
      <c r="C19" s="73">
        <f>F19</f>
        <v>9525321</v>
      </c>
      <c r="D19" s="73">
        <v>54511941</v>
      </c>
      <c r="F19" s="145">
        <v>9525321</v>
      </c>
    </row>
    <row r="20" spans="1:6" ht="25.5">
      <c r="A20" s="10" t="s">
        <v>1</v>
      </c>
      <c r="B20" s="12">
        <v>5</v>
      </c>
      <c r="C20" s="73">
        <f>F20</f>
        <v>45442710451</v>
      </c>
      <c r="D20" s="73">
        <v>55034926473</v>
      </c>
      <c r="F20" s="145">
        <v>45442710451</v>
      </c>
    </row>
    <row r="21" spans="1:6">
      <c r="A21" s="20" t="s">
        <v>47</v>
      </c>
      <c r="B21" s="13"/>
      <c r="C21" s="72"/>
      <c r="D21" s="72"/>
      <c r="F21" s="146"/>
    </row>
    <row r="22" spans="1:6">
      <c r="A22" s="4" t="s">
        <v>75</v>
      </c>
      <c r="B22" s="13" t="s">
        <v>76</v>
      </c>
      <c r="C22" s="73">
        <f>F22</f>
        <v>265690831</v>
      </c>
      <c r="D22" s="73">
        <v>186765006</v>
      </c>
      <c r="F22" s="145">
        <v>265690831</v>
      </c>
    </row>
    <row r="23" spans="1:6">
      <c r="A23" s="20" t="s">
        <v>142</v>
      </c>
      <c r="B23" s="12">
        <v>6</v>
      </c>
      <c r="C23" s="73">
        <f>F23</f>
        <v>574440</v>
      </c>
      <c r="D23" s="73">
        <v>574440</v>
      </c>
      <c r="F23" s="145">
        <v>574440</v>
      </c>
    </row>
    <row r="24" spans="1:6">
      <c r="A24" s="20" t="s">
        <v>47</v>
      </c>
      <c r="B24" s="15"/>
      <c r="C24" s="72"/>
      <c r="D24" s="72"/>
      <c r="F24" s="146"/>
    </row>
    <row r="25" spans="1:6">
      <c r="A25" s="4" t="s">
        <v>75</v>
      </c>
      <c r="B25" s="15" t="s">
        <v>77</v>
      </c>
      <c r="C25" s="72"/>
      <c r="D25" s="72"/>
      <c r="F25" s="146"/>
    </row>
    <row r="26" spans="1:6">
      <c r="A26" s="10" t="s">
        <v>146</v>
      </c>
      <c r="B26" s="16">
        <v>7</v>
      </c>
      <c r="C26" s="72"/>
      <c r="D26" s="72"/>
      <c r="F26" s="146"/>
    </row>
    <row r="27" spans="1:6">
      <c r="A27" s="20" t="s">
        <v>47</v>
      </c>
      <c r="B27" s="15"/>
      <c r="C27" s="72"/>
      <c r="D27" s="72"/>
      <c r="F27" s="146"/>
    </row>
    <row r="28" spans="1:6">
      <c r="A28" s="4" t="s">
        <v>75</v>
      </c>
      <c r="B28" s="15" t="s">
        <v>78</v>
      </c>
      <c r="C28" s="72"/>
      <c r="D28" s="72"/>
      <c r="F28" s="146"/>
    </row>
    <row r="29" spans="1:6">
      <c r="A29" s="20" t="s">
        <v>20</v>
      </c>
      <c r="B29" s="16">
        <v>8</v>
      </c>
      <c r="C29" s="72"/>
      <c r="D29" s="72"/>
      <c r="F29" s="146"/>
    </row>
    <row r="30" spans="1:6">
      <c r="A30" s="20" t="s">
        <v>21</v>
      </c>
      <c r="B30" s="16">
        <v>9</v>
      </c>
      <c r="C30" s="72"/>
      <c r="D30" s="72"/>
      <c r="F30" s="146"/>
    </row>
    <row r="31" spans="1:6">
      <c r="A31" s="20" t="s">
        <v>22</v>
      </c>
      <c r="B31" s="16">
        <v>10</v>
      </c>
      <c r="C31" s="73">
        <f>F31</f>
        <v>103012</v>
      </c>
      <c r="D31" s="72"/>
      <c r="F31" s="145">
        <v>103012</v>
      </c>
    </row>
    <row r="32" spans="1:6">
      <c r="A32" s="20" t="s">
        <v>23</v>
      </c>
      <c r="B32" s="16">
        <v>11</v>
      </c>
      <c r="C32" s="72"/>
      <c r="D32" s="72"/>
      <c r="F32" s="146"/>
    </row>
    <row r="33" spans="1:6">
      <c r="A33" s="20" t="s">
        <v>25</v>
      </c>
      <c r="B33" s="16">
        <v>12</v>
      </c>
      <c r="C33" s="73">
        <f>F33</f>
        <v>624418322</v>
      </c>
      <c r="D33" s="73">
        <v>459152244</v>
      </c>
      <c r="F33" s="145">
        <v>624418322</v>
      </c>
    </row>
    <row r="34" spans="1:6">
      <c r="A34" s="20" t="s">
        <v>24</v>
      </c>
      <c r="B34" s="16">
        <v>13</v>
      </c>
      <c r="C34" s="73">
        <f>F34</f>
        <v>30609540</v>
      </c>
      <c r="D34" s="73">
        <f>25717301</f>
        <v>25717301</v>
      </c>
      <c r="F34" s="145">
        <v>30609540</v>
      </c>
    </row>
    <row r="35" spans="1:6">
      <c r="A35" s="20" t="s">
        <v>16</v>
      </c>
      <c r="B35" s="16">
        <v>14</v>
      </c>
      <c r="C35" s="73">
        <f>F35-1</f>
        <v>9923532469</v>
      </c>
      <c r="D35" s="73">
        <f>717586505-5343000</f>
        <v>712243505</v>
      </c>
      <c r="F35" s="145">
        <v>9923532470</v>
      </c>
    </row>
    <row r="36" spans="1:6">
      <c r="A36" s="20" t="s">
        <v>79</v>
      </c>
      <c r="B36" s="16">
        <v>15</v>
      </c>
      <c r="C36" s="73">
        <f>F36</f>
        <v>114268752</v>
      </c>
      <c r="D36" s="73">
        <f>D40+D41+D42+D43+D44+D45+D48</f>
        <v>135277336</v>
      </c>
      <c r="F36" s="145">
        <v>114268752</v>
      </c>
    </row>
    <row r="37" spans="1:6">
      <c r="A37" s="20" t="s">
        <v>47</v>
      </c>
      <c r="B37" s="15"/>
      <c r="C37" s="72"/>
      <c r="D37" s="72"/>
      <c r="F37" s="146"/>
    </row>
    <row r="38" spans="1:6">
      <c r="A38" s="4" t="s">
        <v>80</v>
      </c>
      <c r="B38" s="15" t="s">
        <v>62</v>
      </c>
      <c r="C38" s="73">
        <f>C39+C40</f>
        <v>0</v>
      </c>
      <c r="D38" s="73">
        <v>500000</v>
      </c>
      <c r="F38" s="146"/>
    </row>
    <row r="39" spans="1:6">
      <c r="A39" s="18" t="s">
        <v>55</v>
      </c>
      <c r="B39" s="15" t="s">
        <v>81</v>
      </c>
      <c r="C39" s="72"/>
      <c r="D39" s="72"/>
      <c r="F39" s="146"/>
    </row>
    <row r="40" spans="1:6">
      <c r="A40" s="4" t="s">
        <v>56</v>
      </c>
      <c r="B40" s="15" t="s">
        <v>82</v>
      </c>
      <c r="C40" s="73">
        <f t="shared" ref="C40:C45" si="0">F40</f>
        <v>0</v>
      </c>
      <c r="D40" s="73">
        <v>500000</v>
      </c>
      <c r="F40" s="146"/>
    </row>
    <row r="41" spans="1:6">
      <c r="A41" s="4" t="s">
        <v>57</v>
      </c>
      <c r="B41" s="15" t="s">
        <v>63</v>
      </c>
      <c r="C41" s="73">
        <f t="shared" si="0"/>
        <v>39991</v>
      </c>
      <c r="D41" s="73">
        <v>870000</v>
      </c>
      <c r="F41" s="145">
        <v>39991</v>
      </c>
    </row>
    <row r="42" spans="1:6">
      <c r="A42" s="4" t="s">
        <v>58</v>
      </c>
      <c r="B42" s="15" t="s">
        <v>64</v>
      </c>
      <c r="C42" s="73">
        <f t="shared" si="0"/>
        <v>0</v>
      </c>
      <c r="D42" s="73">
        <v>1800016</v>
      </c>
      <c r="F42" s="146"/>
    </row>
    <row r="43" spans="1:6">
      <c r="A43" s="4" t="s">
        <v>60</v>
      </c>
      <c r="B43" s="15" t="s">
        <v>65</v>
      </c>
      <c r="C43" s="73">
        <f t="shared" si="0"/>
        <v>109903204</v>
      </c>
      <c r="D43" s="73">
        <v>114734823</v>
      </c>
      <c r="F43" s="147">
        <v>109903204</v>
      </c>
    </row>
    <row r="44" spans="1:6">
      <c r="A44" s="4" t="s">
        <v>59</v>
      </c>
      <c r="B44" s="15" t="s">
        <v>66</v>
      </c>
      <c r="C44" s="73">
        <f t="shared" si="0"/>
        <v>546185</v>
      </c>
      <c r="D44" s="73">
        <v>730454</v>
      </c>
      <c r="F44" s="147">
        <v>546185</v>
      </c>
    </row>
    <row r="45" spans="1:6">
      <c r="A45" s="4" t="s">
        <v>61</v>
      </c>
      <c r="B45" s="15" t="s">
        <v>67</v>
      </c>
      <c r="C45" s="73">
        <f t="shared" si="0"/>
        <v>3027512</v>
      </c>
      <c r="D45" s="73">
        <v>16466543</v>
      </c>
      <c r="F45" s="145">
        <v>3027512</v>
      </c>
    </row>
    <row r="46" spans="1:6">
      <c r="A46" s="4" t="s">
        <v>17</v>
      </c>
      <c r="B46" s="15" t="s">
        <v>83</v>
      </c>
      <c r="C46" s="72"/>
      <c r="D46" s="72"/>
      <c r="F46" s="146"/>
    </row>
    <row r="47" spans="1:6">
      <c r="A47" s="4" t="s">
        <v>50</v>
      </c>
      <c r="B47" s="15" t="s">
        <v>84</v>
      </c>
      <c r="C47" s="72"/>
      <c r="D47" s="72"/>
      <c r="F47" s="146"/>
    </row>
    <row r="48" spans="1:6">
      <c r="A48" s="4" t="s">
        <v>85</v>
      </c>
      <c r="B48" s="15" t="s">
        <v>86</v>
      </c>
      <c r="C48" s="73">
        <f>F48</f>
        <v>751860</v>
      </c>
      <c r="D48" s="73">
        <v>175500</v>
      </c>
      <c r="F48" s="145">
        <v>751860</v>
      </c>
    </row>
    <row r="49" spans="1:6">
      <c r="A49" s="20" t="s">
        <v>87</v>
      </c>
      <c r="B49" s="16">
        <v>16</v>
      </c>
      <c r="C49" s="72"/>
      <c r="D49" s="72"/>
      <c r="F49" s="146"/>
    </row>
    <row r="50" spans="1:6">
      <c r="A50" s="20" t="s">
        <v>47</v>
      </c>
      <c r="B50" s="15"/>
      <c r="C50" s="72"/>
      <c r="D50" s="72"/>
      <c r="F50" s="146"/>
    </row>
    <row r="51" spans="1:6">
      <c r="A51" s="4" t="s">
        <v>88</v>
      </c>
      <c r="B51" s="15" t="s">
        <v>68</v>
      </c>
      <c r="C51" s="72"/>
      <c r="D51" s="72"/>
      <c r="F51" s="146"/>
    </row>
    <row r="52" spans="1:6">
      <c r="A52" s="4" t="s">
        <v>89</v>
      </c>
      <c r="B52" s="15" t="s">
        <v>69</v>
      </c>
      <c r="C52" s="72"/>
      <c r="D52" s="72"/>
      <c r="F52" s="146"/>
    </row>
    <row r="53" spans="1:6">
      <c r="A53" s="4" t="s">
        <v>90</v>
      </c>
      <c r="B53" s="15" t="s">
        <v>70</v>
      </c>
      <c r="C53" s="72"/>
      <c r="D53" s="72"/>
      <c r="F53" s="146"/>
    </row>
    <row r="54" spans="1:6">
      <c r="A54" s="4" t="s">
        <v>91</v>
      </c>
      <c r="B54" s="15" t="s">
        <v>71</v>
      </c>
      <c r="C54" s="72"/>
      <c r="D54" s="72"/>
      <c r="F54" s="146"/>
    </row>
    <row r="55" spans="1:6">
      <c r="A55" s="20" t="s">
        <v>26</v>
      </c>
      <c r="B55" s="16">
        <v>17</v>
      </c>
      <c r="C55" s="73">
        <f>F55</f>
        <v>7622537</v>
      </c>
      <c r="D55" s="73">
        <v>2023523</v>
      </c>
      <c r="F55" s="145">
        <v>7622537</v>
      </c>
    </row>
    <row r="56" spans="1:6">
      <c r="A56" s="20" t="s">
        <v>27</v>
      </c>
      <c r="B56" s="16">
        <v>18</v>
      </c>
      <c r="C56" s="72"/>
      <c r="D56" s="72"/>
      <c r="F56" s="146"/>
    </row>
    <row r="57" spans="1:6">
      <c r="A57" s="20" t="s">
        <v>92</v>
      </c>
      <c r="B57" s="16">
        <v>19</v>
      </c>
      <c r="C57" s="73">
        <f>F57</f>
        <v>409235001</v>
      </c>
      <c r="D57" s="73">
        <v>299980303</v>
      </c>
      <c r="F57" s="145">
        <v>409235001</v>
      </c>
    </row>
    <row r="58" spans="1:6">
      <c r="A58" s="20" t="s">
        <v>28</v>
      </c>
      <c r="B58" s="16">
        <v>20</v>
      </c>
      <c r="C58" s="73">
        <f>F58</f>
        <v>16919191</v>
      </c>
      <c r="D58" s="73">
        <v>11515757</v>
      </c>
      <c r="F58" s="145">
        <v>16919191</v>
      </c>
    </row>
    <row r="59" spans="1:6">
      <c r="A59" s="3" t="s">
        <v>138</v>
      </c>
      <c r="B59" s="17">
        <v>21</v>
      </c>
      <c r="C59" s="71">
        <f>C58+C57+C55+C36+C35+C34+C33+C31+C23+C20+C17+C9</f>
        <v>59950578007</v>
      </c>
      <c r="D59" s="71">
        <f>D58+D57+D55+D36+D35+D34+D33+D31+D23+D20+D17+D9</f>
        <v>62782780571</v>
      </c>
      <c r="F59" s="148">
        <v>59950578007</v>
      </c>
    </row>
    <row r="60" spans="1:6">
      <c r="A60" s="20" t="s">
        <v>29</v>
      </c>
      <c r="B60" s="15"/>
      <c r="C60" s="72"/>
      <c r="D60" s="72"/>
      <c r="F60" s="146"/>
    </row>
    <row r="61" spans="1:6">
      <c r="A61" s="20" t="s">
        <v>31</v>
      </c>
      <c r="B61" s="16">
        <v>22</v>
      </c>
      <c r="C61" s="73">
        <f>F61</f>
        <v>24320973547</v>
      </c>
      <c r="D61" s="73">
        <v>42469202572</v>
      </c>
      <c r="F61" s="147">
        <v>24320973547</v>
      </c>
    </row>
    <row r="62" spans="1:6">
      <c r="A62" s="20" t="s">
        <v>30</v>
      </c>
      <c r="B62" s="16">
        <v>23</v>
      </c>
      <c r="C62" s="73">
        <f>F62</f>
        <v>10223403908</v>
      </c>
      <c r="D62" s="73">
        <v>3636343951</v>
      </c>
      <c r="F62" s="145">
        <v>10223403908</v>
      </c>
    </row>
    <row r="63" spans="1:6">
      <c r="A63" s="20" t="s">
        <v>32</v>
      </c>
      <c r="B63" s="16">
        <v>24</v>
      </c>
      <c r="C63" s="72"/>
      <c r="D63" s="72"/>
      <c r="F63" s="146"/>
    </row>
    <row r="64" spans="1:6">
      <c r="A64" s="20" t="s">
        <v>35</v>
      </c>
      <c r="B64" s="16">
        <v>25</v>
      </c>
      <c r="C64" s="72"/>
      <c r="D64" s="72"/>
      <c r="F64" s="146"/>
    </row>
    <row r="65" spans="1:6">
      <c r="A65" s="20" t="s">
        <v>34</v>
      </c>
      <c r="B65" s="16">
        <v>26</v>
      </c>
      <c r="C65" s="73">
        <f>F65</f>
        <v>87192821</v>
      </c>
      <c r="D65" s="73">
        <v>47278893</v>
      </c>
      <c r="F65" s="145">
        <v>87192821</v>
      </c>
    </row>
    <row r="66" spans="1:6">
      <c r="A66" s="20" t="s">
        <v>93</v>
      </c>
      <c r="B66" s="16">
        <v>27</v>
      </c>
      <c r="C66" s="73">
        <f>F66</f>
        <v>0</v>
      </c>
      <c r="D66" s="72"/>
      <c r="F66" s="146"/>
    </row>
    <row r="67" spans="1:6">
      <c r="A67" s="20" t="s">
        <v>33</v>
      </c>
      <c r="B67" s="16">
        <v>28</v>
      </c>
      <c r="C67" s="73">
        <f>F67</f>
        <v>19773584</v>
      </c>
      <c r="D67" s="73">
        <f>5044646+2850000+39</f>
        <v>7894685</v>
      </c>
      <c r="F67" s="145">
        <v>19773584</v>
      </c>
    </row>
    <row r="68" spans="1:6">
      <c r="A68" s="20" t="s">
        <v>94</v>
      </c>
      <c r="B68" s="16">
        <v>29</v>
      </c>
      <c r="C68" s="73">
        <f>F68</f>
        <v>6835174</v>
      </c>
      <c r="D68" s="73">
        <f>SUM(D70:D81)</f>
        <v>9309751</v>
      </c>
      <c r="F68" s="145">
        <v>6835174</v>
      </c>
    </row>
    <row r="69" spans="1:6">
      <c r="A69" s="20" t="s">
        <v>47</v>
      </c>
      <c r="B69" s="15"/>
      <c r="C69" s="74"/>
      <c r="D69" s="74"/>
      <c r="F69" s="149"/>
    </row>
    <row r="70" spans="1:6">
      <c r="A70" s="4" t="s">
        <v>95</v>
      </c>
      <c r="B70" s="15" t="s">
        <v>96</v>
      </c>
      <c r="C70" s="72"/>
      <c r="D70" s="72"/>
      <c r="F70" s="146"/>
    </row>
    <row r="71" spans="1:6">
      <c r="A71" s="4" t="s">
        <v>97</v>
      </c>
      <c r="B71" s="15" t="s">
        <v>98</v>
      </c>
      <c r="C71" s="72"/>
      <c r="D71" s="72"/>
      <c r="F71" s="146"/>
    </row>
    <row r="72" spans="1:6">
      <c r="A72" s="4" t="s">
        <v>99</v>
      </c>
      <c r="B72" s="15" t="s">
        <v>100</v>
      </c>
      <c r="C72" s="72"/>
      <c r="D72" s="72"/>
      <c r="F72" s="146"/>
    </row>
    <row r="73" spans="1:6">
      <c r="A73" s="4" t="s">
        <v>101</v>
      </c>
      <c r="B73" s="15" t="s">
        <v>102</v>
      </c>
      <c r="C73" s="72"/>
      <c r="D73" s="72"/>
      <c r="F73" s="146"/>
    </row>
    <row r="74" spans="1:6">
      <c r="A74" s="4" t="s">
        <v>103</v>
      </c>
      <c r="B74" s="15" t="s">
        <v>104</v>
      </c>
      <c r="C74" s="72"/>
      <c r="D74" s="72"/>
      <c r="F74" s="146"/>
    </row>
    <row r="75" spans="1:6">
      <c r="A75" s="4" t="s">
        <v>105</v>
      </c>
      <c r="B75" s="15" t="s">
        <v>106</v>
      </c>
      <c r="C75" s="72"/>
      <c r="D75" s="72"/>
      <c r="F75" s="146"/>
    </row>
    <row r="76" spans="1:6">
      <c r="A76" s="4" t="s">
        <v>107</v>
      </c>
      <c r="B76" s="15" t="s">
        <v>108</v>
      </c>
      <c r="C76" s="73">
        <f>F76</f>
        <v>2787235</v>
      </c>
      <c r="D76" s="73">
        <v>7130218</v>
      </c>
      <c r="F76" s="145">
        <v>2787235</v>
      </c>
    </row>
    <row r="77" spans="1:6">
      <c r="A77" s="4" t="s">
        <v>109</v>
      </c>
      <c r="B77" s="15" t="s">
        <v>110</v>
      </c>
      <c r="C77" s="72"/>
      <c r="D77" s="72"/>
      <c r="F77" s="146"/>
    </row>
    <row r="78" spans="1:6">
      <c r="A78" s="4" t="s">
        <v>111</v>
      </c>
      <c r="B78" s="15" t="s">
        <v>112</v>
      </c>
      <c r="C78" s="73">
        <f>F78</f>
        <v>234997</v>
      </c>
      <c r="D78" s="73">
        <v>2939</v>
      </c>
      <c r="F78" s="145">
        <v>234997</v>
      </c>
    </row>
    <row r="79" spans="1:6">
      <c r="A79" s="4" t="s">
        <v>113</v>
      </c>
      <c r="B79" s="15" t="s">
        <v>114</v>
      </c>
      <c r="C79" s="73">
        <f>F79</f>
        <v>2758443</v>
      </c>
      <c r="D79" s="73">
        <v>1806852</v>
      </c>
      <c r="F79" s="145">
        <v>2758443</v>
      </c>
    </row>
    <row r="80" spans="1:6">
      <c r="A80" s="4" t="s">
        <v>115</v>
      </c>
      <c r="B80" s="15" t="s">
        <v>116</v>
      </c>
      <c r="C80" s="73">
        <f>F80</f>
        <v>18831</v>
      </c>
      <c r="D80" s="73">
        <v>169742</v>
      </c>
      <c r="F80" s="145">
        <v>18831</v>
      </c>
    </row>
    <row r="81" spans="1:6">
      <c r="A81" s="4" t="s">
        <v>117</v>
      </c>
      <c r="B81" s="15" t="s">
        <v>118</v>
      </c>
      <c r="C81" s="73">
        <f>F81</f>
        <v>1035668</v>
      </c>
      <c r="D81" s="73">
        <v>200000</v>
      </c>
      <c r="F81" s="145">
        <v>1035668</v>
      </c>
    </row>
    <row r="82" spans="1:6">
      <c r="A82" s="20" t="s">
        <v>87</v>
      </c>
      <c r="B82" s="16">
        <v>30</v>
      </c>
      <c r="C82" s="72"/>
      <c r="D82" s="72"/>
      <c r="F82" s="146"/>
    </row>
    <row r="83" spans="1:6">
      <c r="A83" s="20" t="s">
        <v>47</v>
      </c>
      <c r="B83" s="15"/>
      <c r="C83" s="72"/>
      <c r="D83" s="72"/>
      <c r="F83" s="146"/>
    </row>
    <row r="84" spans="1:6">
      <c r="A84" s="4" t="s">
        <v>119</v>
      </c>
      <c r="B84" s="15" t="s">
        <v>120</v>
      </c>
      <c r="C84" s="72"/>
      <c r="D84" s="72"/>
      <c r="F84" s="150"/>
    </row>
    <row r="85" spans="1:6">
      <c r="A85" s="4" t="s">
        <v>121</v>
      </c>
      <c r="B85" s="15" t="s">
        <v>122</v>
      </c>
      <c r="C85" s="72"/>
      <c r="D85" s="72"/>
      <c r="F85" s="150"/>
    </row>
    <row r="86" spans="1:6">
      <c r="A86" s="4" t="s">
        <v>123</v>
      </c>
      <c r="B86" s="15" t="s">
        <v>124</v>
      </c>
      <c r="C86" s="72"/>
      <c r="D86" s="72"/>
      <c r="F86" s="150"/>
    </row>
    <row r="87" spans="1:6">
      <c r="A87" s="4" t="s">
        <v>125</v>
      </c>
      <c r="B87" s="15" t="s">
        <v>126</v>
      </c>
      <c r="C87" s="72"/>
      <c r="D87" s="72"/>
      <c r="F87" s="150"/>
    </row>
    <row r="88" spans="1:6">
      <c r="A88" s="20" t="s">
        <v>36</v>
      </c>
      <c r="B88" s="16">
        <v>31</v>
      </c>
      <c r="C88" s="73">
        <f>F88</f>
        <v>319004</v>
      </c>
      <c r="D88" s="73">
        <v>238068</v>
      </c>
      <c r="F88" s="145">
        <v>319004</v>
      </c>
    </row>
    <row r="89" spans="1:6">
      <c r="A89" s="20" t="s">
        <v>37</v>
      </c>
      <c r="B89" s="16">
        <v>32</v>
      </c>
      <c r="C89" s="72"/>
      <c r="D89" s="72"/>
      <c r="F89" s="146"/>
    </row>
    <row r="90" spans="1:6">
      <c r="A90" s="20" t="s">
        <v>127</v>
      </c>
      <c r="B90" s="16">
        <v>33</v>
      </c>
      <c r="C90" s="73">
        <f>F90</f>
        <v>425</v>
      </c>
      <c r="D90" s="73">
        <v>2273</v>
      </c>
      <c r="F90" s="151">
        <v>425</v>
      </c>
    </row>
    <row r="91" spans="1:6">
      <c r="A91" s="20" t="s">
        <v>128</v>
      </c>
      <c r="B91" s="16">
        <v>34</v>
      </c>
      <c r="C91" s="73">
        <f>F91</f>
        <v>0</v>
      </c>
      <c r="D91" s="73">
        <v>115609</v>
      </c>
      <c r="F91" s="146"/>
    </row>
    <row r="92" spans="1:6">
      <c r="A92" s="20" t="s">
        <v>38</v>
      </c>
      <c r="B92" s="16">
        <v>35</v>
      </c>
      <c r="C92" s="73">
        <f>F92</f>
        <v>27309650</v>
      </c>
      <c r="D92" s="73">
        <v>465493083</v>
      </c>
      <c r="F92" s="147">
        <v>27309650</v>
      </c>
    </row>
    <row r="93" spans="1:6">
      <c r="A93" s="3" t="s">
        <v>139</v>
      </c>
      <c r="B93" s="17">
        <v>36</v>
      </c>
      <c r="C93" s="71">
        <f>SUM(C61:C68)+C88+C90+C91+C92</f>
        <v>34685808113</v>
      </c>
      <c r="D93" s="71">
        <f>SUM(D61:D68)+D88+D90+D91+D92</f>
        <v>46635878885</v>
      </c>
      <c r="F93" s="148">
        <v>34685808113</v>
      </c>
    </row>
    <row r="94" spans="1:6">
      <c r="A94" s="20" t="s">
        <v>39</v>
      </c>
      <c r="B94" s="15"/>
      <c r="C94" s="74"/>
      <c r="D94" s="74"/>
      <c r="F94" s="149"/>
    </row>
    <row r="95" spans="1:6">
      <c r="A95" s="20" t="s">
        <v>40</v>
      </c>
      <c r="B95" s="16">
        <v>37</v>
      </c>
      <c r="C95" s="73">
        <f>F95</f>
        <v>15701099918</v>
      </c>
      <c r="D95" s="73">
        <v>5327184108</v>
      </c>
      <c r="F95" s="145">
        <v>15701099918</v>
      </c>
    </row>
    <row r="96" spans="1:6">
      <c r="A96" s="20" t="s">
        <v>47</v>
      </c>
      <c r="B96" s="15"/>
      <c r="C96" s="74"/>
      <c r="D96" s="74"/>
      <c r="F96" s="149"/>
    </row>
    <row r="97" spans="1:6">
      <c r="A97" s="4" t="s">
        <v>2</v>
      </c>
      <c r="B97" s="15" t="s">
        <v>129</v>
      </c>
      <c r="C97" s="73">
        <f>F97</f>
        <v>15701099918</v>
      </c>
      <c r="D97" s="73">
        <v>5327184108</v>
      </c>
      <c r="F97" s="145">
        <v>15701099918</v>
      </c>
    </row>
    <row r="98" spans="1:6">
      <c r="A98" s="4" t="s">
        <v>41</v>
      </c>
      <c r="B98" s="15" t="s">
        <v>130</v>
      </c>
      <c r="C98" s="72"/>
      <c r="D98" s="72"/>
      <c r="F98" s="146"/>
    </row>
    <row r="99" spans="1:6">
      <c r="A99" s="20" t="s">
        <v>42</v>
      </c>
      <c r="B99" s="16">
        <v>38</v>
      </c>
      <c r="C99" s="72"/>
      <c r="D99" s="72"/>
      <c r="F99" s="146"/>
    </row>
    <row r="100" spans="1:6">
      <c r="A100" s="20" t="s">
        <v>43</v>
      </c>
      <c r="B100" s="16">
        <v>39</v>
      </c>
      <c r="C100" s="72"/>
      <c r="D100" s="72"/>
      <c r="F100" s="146"/>
    </row>
    <row r="101" spans="1:6">
      <c r="A101" s="20" t="s">
        <v>44</v>
      </c>
      <c r="B101" s="16">
        <v>40</v>
      </c>
      <c r="C101" s="73">
        <f>C103+C104</f>
        <v>277880</v>
      </c>
      <c r="D101" s="73">
        <v>277880</v>
      </c>
      <c r="F101" s="145">
        <v>277880</v>
      </c>
    </row>
    <row r="102" spans="1:6">
      <c r="A102" s="20" t="s">
        <v>47</v>
      </c>
      <c r="B102" s="15"/>
      <c r="C102" s="74"/>
      <c r="D102" s="74"/>
      <c r="F102" s="149"/>
    </row>
    <row r="103" spans="1:6" ht="25.5">
      <c r="A103" s="4" t="s">
        <v>145</v>
      </c>
      <c r="B103" s="15" t="s">
        <v>131</v>
      </c>
      <c r="C103" s="73">
        <f>F103</f>
        <v>277880</v>
      </c>
      <c r="D103" s="73">
        <v>277880</v>
      </c>
      <c r="F103" s="145">
        <v>277880</v>
      </c>
    </row>
    <row r="104" spans="1:6">
      <c r="A104" s="4" t="s">
        <v>132</v>
      </c>
      <c r="B104" s="15" t="s">
        <v>133</v>
      </c>
      <c r="C104" s="72"/>
      <c r="D104" s="72"/>
      <c r="F104" s="146"/>
    </row>
    <row r="105" spans="1:6" ht="25.5">
      <c r="A105" s="4" t="s">
        <v>143</v>
      </c>
      <c r="B105" s="15" t="s">
        <v>144</v>
      </c>
      <c r="C105" s="72"/>
      <c r="D105" s="72"/>
      <c r="F105" s="146"/>
    </row>
    <row r="106" spans="1:6">
      <c r="A106" s="20" t="s">
        <v>45</v>
      </c>
      <c r="B106" s="16">
        <v>41</v>
      </c>
      <c r="C106" s="72"/>
      <c r="D106" s="72"/>
      <c r="F106" s="146"/>
    </row>
    <row r="107" spans="1:6">
      <c r="A107" s="20" t="s">
        <v>46</v>
      </c>
      <c r="B107" s="16">
        <v>42</v>
      </c>
      <c r="C107" s="73">
        <f>C109+C110</f>
        <v>9563392096</v>
      </c>
      <c r="D107" s="73">
        <v>10819439698</v>
      </c>
      <c r="F107" s="145">
        <v>9563392097</v>
      </c>
    </row>
    <row r="108" spans="1:6">
      <c r="A108" s="20" t="s">
        <v>47</v>
      </c>
      <c r="B108" s="15"/>
      <c r="C108" s="74"/>
      <c r="D108" s="74"/>
      <c r="F108" s="149"/>
    </row>
    <row r="109" spans="1:6">
      <c r="A109" s="4" t="s">
        <v>48</v>
      </c>
      <c r="B109" s="15" t="s">
        <v>134</v>
      </c>
      <c r="C109" s="73">
        <f>F109</f>
        <v>8969439698</v>
      </c>
      <c r="D109" s="73">
        <v>1869670500</v>
      </c>
      <c r="F109" s="145">
        <v>8969439698</v>
      </c>
    </row>
    <row r="110" spans="1:6">
      <c r="A110" s="4" t="s">
        <v>49</v>
      </c>
      <c r="B110" s="15" t="s">
        <v>135</v>
      </c>
      <c r="C110" s="73">
        <f>F110</f>
        <v>593952398</v>
      </c>
      <c r="D110" s="73">
        <v>8949769198</v>
      </c>
      <c r="F110" s="145">
        <v>593952398</v>
      </c>
    </row>
    <row r="111" spans="1:6">
      <c r="A111" s="3" t="s">
        <v>141</v>
      </c>
      <c r="B111" s="17">
        <v>43</v>
      </c>
      <c r="C111" s="71">
        <f>C110+C109+C103+C97</f>
        <v>25264769894</v>
      </c>
      <c r="D111" s="71">
        <f>D110+D109+D103+D97</f>
        <v>16146901686</v>
      </c>
      <c r="F111" s="148">
        <v>25264769895</v>
      </c>
    </row>
    <row r="112" spans="1:6">
      <c r="A112" s="2" t="s">
        <v>136</v>
      </c>
      <c r="B112" s="14">
        <v>44</v>
      </c>
      <c r="C112" s="71">
        <f>C111+C93</f>
        <v>59950578007</v>
      </c>
      <c r="D112" s="71">
        <f>D111+D93</f>
        <v>62782780571</v>
      </c>
      <c r="F112" s="148">
        <v>59950578007</v>
      </c>
    </row>
    <row r="113" spans="1:4">
      <c r="A113" s="32"/>
      <c r="B113" s="32"/>
      <c r="C113" s="33"/>
    </row>
    <row r="114" spans="1:4">
      <c r="A114" s="9"/>
      <c r="B114" s="30"/>
      <c r="C114" s="43">
        <f>C112-C59</f>
        <v>0</v>
      </c>
      <c r="D114" s="69">
        <f>D112-D59</f>
        <v>0</v>
      </c>
    </row>
    <row r="115" spans="1:4">
      <c r="A115" s="30"/>
      <c r="B115" s="30"/>
      <c r="C115" s="43"/>
      <c r="D115" s="70"/>
    </row>
    <row r="116" spans="1:4">
      <c r="A116" s="264" t="s">
        <v>149</v>
      </c>
      <c r="B116" s="264"/>
      <c r="C116" s="264"/>
      <c r="D116" s="264"/>
    </row>
    <row r="117" spans="1:4">
      <c r="A117" s="46"/>
      <c r="B117" s="46"/>
      <c r="C117" s="46"/>
      <c r="D117" s="46"/>
    </row>
    <row r="118" spans="1:4">
      <c r="A118" s="264" t="s">
        <v>150</v>
      </c>
      <c r="B118" s="264"/>
      <c r="C118" s="264"/>
      <c r="D118" s="264"/>
    </row>
    <row r="119" spans="1:4">
      <c r="A119" s="46"/>
      <c r="B119" s="46"/>
      <c r="C119" s="46"/>
      <c r="D119" s="46"/>
    </row>
    <row r="120" spans="1:4">
      <c r="A120" s="264" t="s">
        <v>151</v>
      </c>
      <c r="B120" s="264"/>
      <c r="C120" s="264"/>
      <c r="D120" s="264"/>
    </row>
    <row r="121" spans="1:4">
      <c r="A121" s="267" t="s">
        <v>140</v>
      </c>
      <c r="B121" s="267"/>
      <c r="C121" s="267"/>
      <c r="D121" s="267"/>
    </row>
    <row r="122" spans="1:4">
      <c r="A122" s="30" t="s">
        <v>4</v>
      </c>
      <c r="B122" s="7"/>
      <c r="C122" s="44"/>
      <c r="D122" s="23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90" customWidth="1"/>
    <col min="2" max="2" width="23" style="90" customWidth="1"/>
    <col min="3" max="3" width="2.28515625" style="90" customWidth="1"/>
    <col min="4" max="4" width="25.140625" style="90" customWidth="1"/>
    <col min="5" max="5" width="2.7109375" style="90" hidden="1" customWidth="1"/>
    <col min="6" max="6" width="14.7109375" style="31" hidden="1" customWidth="1"/>
    <col min="7" max="16384" width="9.140625" style="90"/>
  </cols>
  <sheetData>
    <row r="1" spans="1:6">
      <c r="A1" s="89" t="s">
        <v>152</v>
      </c>
    </row>
    <row r="2" spans="1:6">
      <c r="A2" s="89"/>
    </row>
    <row r="3" spans="1:6">
      <c r="A3" s="89" t="s">
        <v>171</v>
      </c>
    </row>
    <row r="4" spans="1:6">
      <c r="A4" s="89" t="s">
        <v>214</v>
      </c>
    </row>
    <row r="5" spans="1:6">
      <c r="A5" s="91" t="s">
        <v>154</v>
      </c>
    </row>
    <row r="8" spans="1:6" ht="41.45" customHeight="1">
      <c r="A8" s="92" t="s">
        <v>172</v>
      </c>
      <c r="B8" s="93" t="s">
        <v>215</v>
      </c>
      <c r="C8" s="287"/>
      <c r="D8" s="93" t="s">
        <v>215</v>
      </c>
      <c r="F8" s="94" t="s">
        <v>173</v>
      </c>
    </row>
    <row r="9" spans="1:6">
      <c r="A9" s="92" t="s">
        <v>174</v>
      </c>
      <c r="B9" s="93" t="s">
        <v>216</v>
      </c>
      <c r="C9" s="287"/>
      <c r="D9" s="93" t="s">
        <v>216</v>
      </c>
      <c r="F9" s="94" t="s">
        <v>175</v>
      </c>
    </row>
    <row r="10" spans="1:6">
      <c r="A10" s="95"/>
      <c r="B10" s="93" t="s">
        <v>176</v>
      </c>
      <c r="C10" s="287"/>
      <c r="D10" s="93" t="s">
        <v>177</v>
      </c>
      <c r="F10" s="94" t="s">
        <v>176</v>
      </c>
    </row>
    <row r="11" spans="1:6">
      <c r="A11" s="92"/>
      <c r="B11" s="93"/>
      <c r="C11" s="96"/>
      <c r="D11" s="93"/>
      <c r="F11" s="94"/>
    </row>
    <row r="12" spans="1:6" s="99" customFormat="1" ht="21.75" customHeight="1">
      <c r="A12" s="97" t="s">
        <v>178</v>
      </c>
      <c r="B12" s="98">
        <v>-2088361</v>
      </c>
      <c r="C12" s="97"/>
      <c r="D12" s="98">
        <v>12732963</v>
      </c>
      <c r="F12" s="100">
        <v>0</v>
      </c>
    </row>
    <row r="13" spans="1:6" s="99" customFormat="1" ht="21.75" customHeight="1">
      <c r="A13" s="97" t="s">
        <v>179</v>
      </c>
      <c r="B13" s="98">
        <v>5478632.5042899996</v>
      </c>
      <c r="C13" s="97"/>
      <c r="D13" s="98">
        <v>-8127242</v>
      </c>
      <c r="F13" s="100">
        <f>SUM(F14:F20)</f>
        <v>-242053</v>
      </c>
    </row>
    <row r="14" spans="1:6" s="99" customFormat="1" ht="21.75" customHeight="1">
      <c r="A14" s="97" t="s">
        <v>180</v>
      </c>
      <c r="B14" s="101">
        <v>19220</v>
      </c>
      <c r="C14" s="97"/>
      <c r="D14" s="101">
        <v>7058</v>
      </c>
      <c r="F14" s="102">
        <v>0</v>
      </c>
    </row>
    <row r="15" spans="1:6" s="99" customFormat="1" ht="42" customHeight="1">
      <c r="A15" s="97" t="s">
        <v>181</v>
      </c>
      <c r="B15" s="101">
        <v>4922218</v>
      </c>
      <c r="C15" s="97"/>
      <c r="D15" s="101">
        <v>-7995617</v>
      </c>
      <c r="F15" s="102">
        <v>-293495</v>
      </c>
    </row>
    <row r="16" spans="1:6" s="99" customFormat="1" ht="23.25" customHeight="1">
      <c r="A16" s="97" t="s">
        <v>182</v>
      </c>
      <c r="B16" s="103">
        <v>8262.2353199999998</v>
      </c>
      <c r="C16" s="97"/>
      <c r="D16" s="104"/>
      <c r="F16" s="105">
        <v>4003</v>
      </c>
    </row>
    <row r="17" spans="1:7" s="99" customFormat="1" ht="21.75" customHeight="1">
      <c r="A17" s="97" t="s">
        <v>183</v>
      </c>
      <c r="B17" s="101">
        <v>-10770</v>
      </c>
      <c r="C17" s="97"/>
      <c r="D17" s="101">
        <v>3075</v>
      </c>
      <c r="F17" s="102">
        <v>0</v>
      </c>
    </row>
    <row r="18" spans="1:7" s="99" customFormat="1" ht="21.75" customHeight="1">
      <c r="A18" s="97" t="s">
        <v>184</v>
      </c>
      <c r="B18" s="101">
        <v>414773.15075999993</v>
      </c>
      <c r="C18" s="97"/>
      <c r="D18" s="101">
        <v>17164</v>
      </c>
      <c r="F18" s="102">
        <v>95174</v>
      </c>
    </row>
    <row r="19" spans="1:7" s="99" customFormat="1" ht="21.75" customHeight="1">
      <c r="A19" s="97" t="s">
        <v>185</v>
      </c>
      <c r="B19" s="101">
        <v>58484</v>
      </c>
      <c r="C19" s="97"/>
      <c r="D19" s="101">
        <v>35723</v>
      </c>
      <c r="F19" s="102">
        <v>31722</v>
      </c>
    </row>
    <row r="20" spans="1:7" s="99" customFormat="1" ht="21.75" customHeight="1" thickBot="1">
      <c r="A20" s="97" t="s">
        <v>186</v>
      </c>
      <c r="B20" s="106">
        <v>66445.118209999971</v>
      </c>
      <c r="C20" s="97"/>
      <c r="D20" s="106">
        <v>-194645</v>
      </c>
      <c r="F20" s="107">
        <v>-79457</v>
      </c>
    </row>
    <row r="21" spans="1:7" s="99" customFormat="1" ht="21.75" customHeight="1">
      <c r="A21" s="108"/>
      <c r="B21" s="109"/>
      <c r="C21" s="97"/>
      <c r="D21" s="109"/>
      <c r="F21" s="110"/>
    </row>
    <row r="22" spans="1:7" s="99" customFormat="1" ht="21.75" customHeight="1">
      <c r="A22" s="111" t="s">
        <v>187</v>
      </c>
      <c r="B22" s="288">
        <v>3390271.5042899996</v>
      </c>
      <c r="C22" s="284"/>
      <c r="D22" s="288">
        <v>4605721</v>
      </c>
      <c r="E22" s="112"/>
      <c r="F22" s="289">
        <f>F12+F13</f>
        <v>-242053</v>
      </c>
      <c r="G22" s="112"/>
    </row>
    <row r="23" spans="1:7" s="99" customFormat="1" ht="21.75" customHeight="1">
      <c r="A23" s="111" t="s">
        <v>188</v>
      </c>
      <c r="B23" s="288"/>
      <c r="C23" s="284"/>
      <c r="D23" s="288"/>
      <c r="F23" s="289"/>
    </row>
    <row r="24" spans="1:7" s="99" customFormat="1" ht="21.75" customHeight="1">
      <c r="A24" s="97"/>
      <c r="B24" s="109"/>
      <c r="C24" s="97"/>
      <c r="D24" s="109"/>
      <c r="F24" s="110"/>
    </row>
    <row r="25" spans="1:7" s="99" customFormat="1" ht="21.75" customHeight="1">
      <c r="A25" s="111" t="s">
        <v>189</v>
      </c>
      <c r="B25" s="113"/>
      <c r="C25" s="97"/>
      <c r="D25" s="109"/>
      <c r="F25" s="114"/>
    </row>
    <row r="26" spans="1:7" s="99" customFormat="1" ht="21.75" customHeight="1">
      <c r="A26" s="111" t="s">
        <v>190</v>
      </c>
      <c r="B26" s="115">
        <v>-863272.852669999</v>
      </c>
      <c r="C26" s="97"/>
      <c r="D26" s="115">
        <v>-33547694</v>
      </c>
      <c r="F26" s="116">
        <f>SUM(F27:F32)</f>
        <v>-2281729</v>
      </c>
    </row>
    <row r="27" spans="1:7" s="99" customFormat="1" ht="21.75" customHeight="1">
      <c r="A27" s="117" t="s">
        <v>79</v>
      </c>
      <c r="B27" s="118"/>
      <c r="C27" s="119"/>
      <c r="D27" s="98">
        <v>0</v>
      </c>
      <c r="F27" s="120"/>
    </row>
    <row r="28" spans="1:7" s="99" customFormat="1" ht="21.75" customHeight="1">
      <c r="A28" s="119" t="s">
        <v>191</v>
      </c>
      <c r="B28" s="118">
        <v>3095864.9185100002</v>
      </c>
      <c r="C28" s="119"/>
      <c r="D28" s="98">
        <v>-4390465</v>
      </c>
      <c r="F28" s="120">
        <v>397374</v>
      </c>
    </row>
    <row r="29" spans="1:7" s="99" customFormat="1" ht="21.75" customHeight="1">
      <c r="A29" s="97" t="s">
        <v>192</v>
      </c>
      <c r="B29" s="103">
        <v>7865601.2288200008</v>
      </c>
      <c r="C29" s="119"/>
      <c r="D29" s="98">
        <v>-26647811</v>
      </c>
      <c r="F29" s="105">
        <v>125059</v>
      </c>
    </row>
    <row r="30" spans="1:7" s="99" customFormat="1" ht="21.75" customHeight="1">
      <c r="A30" s="97" t="s">
        <v>16</v>
      </c>
      <c r="B30" s="118">
        <v>-11668347</v>
      </c>
      <c r="C30" s="119"/>
      <c r="D30" s="98">
        <v>-2456633</v>
      </c>
      <c r="F30" s="120">
        <v>-2433248</v>
      </c>
    </row>
    <row r="31" spans="1:7" s="99" customFormat="1" ht="21.75" customHeight="1">
      <c r="A31" s="97" t="s">
        <v>193</v>
      </c>
      <c r="B31" s="118">
        <v>-145979</v>
      </c>
      <c r="C31" s="119"/>
      <c r="D31" s="98">
        <v>-108</v>
      </c>
      <c r="F31" s="120">
        <v>-377006</v>
      </c>
    </row>
    <row r="32" spans="1:7" s="99" customFormat="1" ht="21.75" customHeight="1">
      <c r="A32" s="97" t="s">
        <v>28</v>
      </c>
      <c r="B32" s="118">
        <v>-10413</v>
      </c>
      <c r="C32" s="119"/>
      <c r="D32" s="109">
        <v>-52677</v>
      </c>
      <c r="F32" s="120">
        <v>6092</v>
      </c>
    </row>
    <row r="33" spans="1:7" s="99" customFormat="1" ht="21.75" customHeight="1">
      <c r="A33" s="108" t="s">
        <v>194</v>
      </c>
      <c r="B33" s="115">
        <v>-15971984.492140001</v>
      </c>
      <c r="C33" s="119"/>
      <c r="D33" s="115">
        <v>28383099</v>
      </c>
      <c r="F33" s="116">
        <f>SUM(F34:F36)</f>
        <v>-7462329</v>
      </c>
    </row>
    <row r="34" spans="1:7" s="99" customFormat="1" ht="21.75" customHeight="1">
      <c r="A34" s="119" t="s">
        <v>195</v>
      </c>
      <c r="B34" s="118">
        <v>-15834810.492140001</v>
      </c>
      <c r="C34" s="119"/>
      <c r="D34" s="98">
        <v>28328857</v>
      </c>
      <c r="F34" s="120">
        <v>-8464048</v>
      </c>
    </row>
    <row r="35" spans="1:7" s="99" customFormat="1" ht="21.75" customHeight="1">
      <c r="A35" s="97" t="s">
        <v>33</v>
      </c>
      <c r="B35" s="118">
        <v>38919</v>
      </c>
      <c r="C35" s="119"/>
      <c r="D35" s="98">
        <v>31146</v>
      </c>
      <c r="F35" s="120">
        <v>813805</v>
      </c>
    </row>
    <row r="36" spans="1:7" s="99" customFormat="1" ht="21.75" customHeight="1" thickBot="1">
      <c r="A36" s="97" t="s">
        <v>38</v>
      </c>
      <c r="B36" s="121">
        <v>-176093</v>
      </c>
      <c r="C36" s="119"/>
      <c r="D36" s="122">
        <v>23096</v>
      </c>
      <c r="F36" s="123">
        <v>187914</v>
      </c>
    </row>
    <row r="37" spans="1:7" s="99" customFormat="1" ht="21.75" customHeight="1">
      <c r="A37" s="119"/>
      <c r="B37" s="282">
        <v>-16835257.344810002</v>
      </c>
      <c r="C37" s="284"/>
      <c r="D37" s="282">
        <v>-5164595</v>
      </c>
      <c r="E37" s="112"/>
      <c r="F37" s="285">
        <f>F33+F26</f>
        <v>-9744058</v>
      </c>
      <c r="G37" s="112"/>
    </row>
    <row r="38" spans="1:7" s="99" customFormat="1" ht="39" customHeight="1" thickBot="1">
      <c r="A38" s="111" t="s">
        <v>196</v>
      </c>
      <c r="B38" s="283"/>
      <c r="C38" s="284"/>
      <c r="D38" s="283"/>
      <c r="F38" s="286"/>
    </row>
    <row r="39" spans="1:7" s="99" customFormat="1" ht="21.75" customHeight="1">
      <c r="A39" s="119"/>
      <c r="B39" s="109"/>
      <c r="C39" s="97"/>
      <c r="D39" s="109"/>
      <c r="F39" s="110"/>
    </row>
    <row r="40" spans="1:7" s="99" customFormat="1" ht="21.75" customHeight="1" thickBot="1">
      <c r="A40" s="119" t="s">
        <v>197</v>
      </c>
      <c r="B40" s="124" t="s">
        <v>137</v>
      </c>
      <c r="C40" s="97"/>
      <c r="D40" s="124" t="s">
        <v>137</v>
      </c>
      <c r="F40" s="125" t="s">
        <v>137</v>
      </c>
    </row>
    <row r="41" spans="1:7" s="99" customFormat="1" ht="21.75" customHeight="1">
      <c r="A41" s="97"/>
      <c r="B41" s="109"/>
      <c r="C41" s="97"/>
      <c r="D41" s="109"/>
      <c r="F41" s="110"/>
    </row>
    <row r="42" spans="1:7" s="99" customFormat="1" ht="21.75" customHeight="1" thickBot="1">
      <c r="A42" s="108" t="s">
        <v>198</v>
      </c>
      <c r="B42" s="126">
        <v>-13444985.840520002</v>
      </c>
      <c r="C42" s="127"/>
      <c r="D42" s="126">
        <v>-558874</v>
      </c>
      <c r="F42" s="128">
        <f>F37+F22</f>
        <v>-9986111</v>
      </c>
    </row>
    <row r="43" spans="1:7" s="99" customFormat="1" ht="21.75" customHeight="1">
      <c r="A43" s="97"/>
      <c r="B43" s="109"/>
      <c r="C43" s="97"/>
      <c r="D43" s="109"/>
      <c r="F43" s="110"/>
    </row>
    <row r="44" spans="1:7" s="99" customFormat="1" ht="44.25" customHeight="1">
      <c r="A44" s="111" t="s">
        <v>199</v>
      </c>
      <c r="B44" s="109"/>
      <c r="C44" s="97"/>
      <c r="D44" s="109"/>
      <c r="F44" s="110"/>
    </row>
    <row r="45" spans="1:7" s="99" customFormat="1" ht="21.75" customHeight="1">
      <c r="A45" s="111"/>
      <c r="B45" s="109"/>
      <c r="C45" s="97"/>
      <c r="D45" s="109"/>
      <c r="F45" s="110"/>
    </row>
    <row r="46" spans="1:7" s="99" customFormat="1" ht="21.75" customHeight="1" thickBot="1">
      <c r="A46" s="119" t="s">
        <v>200</v>
      </c>
      <c r="B46" s="98">
        <v>-206853</v>
      </c>
      <c r="C46" s="97"/>
      <c r="D46" s="98">
        <v>-202679</v>
      </c>
      <c r="F46" s="100">
        <v>60777</v>
      </c>
    </row>
    <row r="47" spans="1:7" s="99" customFormat="1" ht="21.75" customHeight="1">
      <c r="A47" s="97"/>
      <c r="B47" s="129"/>
      <c r="C47" s="97"/>
      <c r="D47" s="129"/>
      <c r="F47" s="130"/>
    </row>
    <row r="48" spans="1:7" s="99" customFormat="1" ht="21.75" customHeight="1" thickBot="1">
      <c r="A48" s="108" t="s">
        <v>201</v>
      </c>
      <c r="B48" s="131">
        <v>-206853</v>
      </c>
      <c r="C48" s="108"/>
      <c r="D48" s="131">
        <v>-202679</v>
      </c>
      <c r="E48" s="112"/>
      <c r="F48" s="132">
        <f>SUM(F46:F46)</f>
        <v>60777</v>
      </c>
      <c r="G48" s="112"/>
    </row>
    <row r="49" spans="1:7" s="99" customFormat="1" ht="21.75" customHeight="1">
      <c r="A49" s="97"/>
      <c r="B49" s="109"/>
      <c r="C49" s="97"/>
      <c r="D49" s="109"/>
      <c r="F49" s="110"/>
    </row>
    <row r="50" spans="1:7" s="99" customFormat="1" ht="36.75" customHeight="1">
      <c r="A50" s="111" t="s">
        <v>202</v>
      </c>
      <c r="B50" s="133"/>
      <c r="C50" s="97"/>
      <c r="D50" s="97"/>
      <c r="F50" s="134"/>
    </row>
    <row r="51" spans="1:7" s="99" customFormat="1" ht="21.75" customHeight="1">
      <c r="A51" s="119" t="s">
        <v>203</v>
      </c>
      <c r="B51" s="98">
        <v>8677643</v>
      </c>
      <c r="C51" s="97"/>
      <c r="D51" s="135">
        <v>2258600</v>
      </c>
      <c r="F51" s="100">
        <v>5222995</v>
      </c>
    </row>
    <row r="52" spans="1:7" s="99" customFormat="1" ht="21.75" customHeight="1">
      <c r="A52" s="119" t="s">
        <v>204</v>
      </c>
      <c r="B52" s="98">
        <v>-8634</v>
      </c>
      <c r="C52" s="97"/>
      <c r="D52" s="135"/>
      <c r="F52" s="100">
        <v>-8634</v>
      </c>
    </row>
    <row r="53" spans="1:7" s="99" customFormat="1" ht="21.75" customHeight="1">
      <c r="A53" s="119" t="s">
        <v>205</v>
      </c>
      <c r="B53" s="98">
        <v>0</v>
      </c>
      <c r="C53" s="97"/>
      <c r="D53" s="135"/>
      <c r="F53" s="100">
        <v>2883960</v>
      </c>
    </row>
    <row r="54" spans="1:7" s="99" customFormat="1" ht="21.75" customHeight="1">
      <c r="A54" s="119" t="s">
        <v>163</v>
      </c>
      <c r="B54" s="98"/>
      <c r="C54" s="97"/>
      <c r="D54" s="135">
        <v>-1300000</v>
      </c>
      <c r="F54" s="102">
        <v>4424449</v>
      </c>
    </row>
    <row r="55" spans="1:7" s="99" customFormat="1" ht="21.75" customHeight="1" thickBot="1">
      <c r="A55" s="119" t="s">
        <v>206</v>
      </c>
      <c r="B55" s="101">
        <v>6374138.7401799997</v>
      </c>
      <c r="C55" s="97"/>
      <c r="D55" s="135">
        <v>3375592</v>
      </c>
      <c r="F55" s="102">
        <v>-843994</v>
      </c>
    </row>
    <row r="56" spans="1:7" s="99" customFormat="1" ht="21.75" customHeight="1" thickBot="1">
      <c r="A56" s="119" t="s">
        <v>207</v>
      </c>
      <c r="B56" s="101">
        <v>-1380915.8996600001</v>
      </c>
      <c r="C56" s="97"/>
      <c r="D56" s="135">
        <v>-2165636</v>
      </c>
      <c r="F56" s="130"/>
    </row>
    <row r="57" spans="1:7" s="99" customFormat="1" ht="21.75" customHeight="1" thickBot="1">
      <c r="A57" s="119"/>
      <c r="B57" s="129"/>
      <c r="C57" s="97"/>
      <c r="D57" s="129"/>
      <c r="F57" s="132">
        <f>SUM(F51:F56)</f>
        <v>11678776</v>
      </c>
    </row>
    <row r="58" spans="1:7" s="99" customFormat="1" ht="21.75" customHeight="1" thickBot="1">
      <c r="A58" s="111" t="s">
        <v>208</v>
      </c>
      <c r="B58" s="131">
        <v>13662231.84052</v>
      </c>
      <c r="C58" s="97"/>
      <c r="D58" s="131">
        <v>2168556</v>
      </c>
      <c r="E58" s="112"/>
      <c r="F58" s="114"/>
      <c r="G58" s="112"/>
    </row>
    <row r="59" spans="1:7" s="99" customFormat="1" ht="21.75" customHeight="1" thickBot="1">
      <c r="A59" s="119"/>
      <c r="B59" s="113"/>
      <c r="C59" s="97"/>
      <c r="D59" s="109"/>
      <c r="F59" s="132">
        <f>F48+F57+F42</f>
        <v>1753442</v>
      </c>
    </row>
    <row r="60" spans="1:7" s="99" customFormat="1" ht="21.75" customHeight="1" thickBot="1">
      <c r="A60" s="119" t="s">
        <v>209</v>
      </c>
      <c r="B60" s="131">
        <v>10392.999999998137</v>
      </c>
      <c r="C60" s="97"/>
      <c r="D60" s="131">
        <v>1407003</v>
      </c>
      <c r="E60" s="112"/>
      <c r="F60" s="110">
        <v>180303</v>
      </c>
      <c r="G60" s="112"/>
    </row>
    <row r="61" spans="1:7" s="99" customFormat="1" ht="21.75" customHeight="1">
      <c r="A61" s="119" t="s">
        <v>210</v>
      </c>
      <c r="B61" s="136">
        <v>0</v>
      </c>
      <c r="C61" s="97"/>
      <c r="D61" s="113"/>
      <c r="F61" s="275">
        <v>0</v>
      </c>
    </row>
    <row r="62" spans="1:7" s="99" customFormat="1" ht="21.75" customHeight="1" thickBot="1">
      <c r="A62" s="119" t="s">
        <v>211</v>
      </c>
      <c r="B62" s="277">
        <v>415915</v>
      </c>
      <c r="C62" s="279"/>
      <c r="D62" s="277">
        <v>548208</v>
      </c>
      <c r="F62" s="276"/>
    </row>
    <row r="63" spans="1:7" s="99" customFormat="1" ht="21.75" customHeight="1" thickTop="1" thickBot="1">
      <c r="A63" s="119" t="s">
        <v>212</v>
      </c>
      <c r="B63" s="278"/>
      <c r="C63" s="279"/>
      <c r="D63" s="278"/>
      <c r="F63" s="280">
        <v>0</v>
      </c>
    </row>
    <row r="64" spans="1:7" s="99" customFormat="1" ht="21.75" customHeight="1" thickTop="1" thickBot="1">
      <c r="A64" s="119" t="s">
        <v>211</v>
      </c>
      <c r="B64" s="281">
        <v>426308</v>
      </c>
      <c r="C64" s="279"/>
      <c r="D64" s="281">
        <v>1955211</v>
      </c>
      <c r="F64" s="276"/>
    </row>
    <row r="65" spans="1:7" s="99" customFormat="1" ht="21.75" customHeight="1" thickTop="1" thickBot="1">
      <c r="A65" s="119" t="s">
        <v>213</v>
      </c>
      <c r="B65" s="278"/>
      <c r="C65" s="279"/>
      <c r="D65" s="278"/>
      <c r="E65" s="112"/>
      <c r="F65" s="137">
        <f>F63-F61-F59-F60</f>
        <v>-1933745</v>
      </c>
      <c r="G65" s="112"/>
    </row>
    <row r="66" spans="1:7" s="99" customFormat="1" ht="21.75" customHeight="1" thickTop="1">
      <c r="B66" s="138">
        <f>B64-B62-B60</f>
        <v>1.862645149230957E-9</v>
      </c>
      <c r="C66" s="138"/>
      <c r="D66" s="138">
        <f>D64-D62-D60</f>
        <v>0</v>
      </c>
    </row>
    <row r="67" spans="1:7" s="99" customFormat="1" ht="21.75" customHeight="1">
      <c r="A67" s="273" t="s">
        <v>217</v>
      </c>
      <c r="B67" s="273"/>
      <c r="C67" s="273"/>
      <c r="D67" s="273"/>
      <c r="F67" s="46"/>
    </row>
    <row r="68" spans="1:7" s="99" customFormat="1" ht="21.75" customHeight="1">
      <c r="A68" s="139"/>
      <c r="B68" s="139"/>
      <c r="C68" s="139"/>
      <c r="D68" s="139"/>
    </row>
    <row r="69" spans="1:7" s="99" customFormat="1" ht="21.75" customHeight="1">
      <c r="A69" s="273" t="s">
        <v>218</v>
      </c>
      <c r="B69" s="273"/>
      <c r="C69" s="273"/>
      <c r="D69" s="273"/>
    </row>
    <row r="70" spans="1:7" s="99" customFormat="1" ht="21.75" customHeight="1">
      <c r="A70" s="273"/>
      <c r="B70" s="273"/>
      <c r="C70" s="273"/>
      <c r="D70" s="273"/>
    </row>
    <row r="71" spans="1:7" s="99" customFormat="1" ht="21.75" customHeight="1">
      <c r="A71" s="274" t="s">
        <v>140</v>
      </c>
      <c r="B71" s="274"/>
      <c r="C71" s="274"/>
      <c r="D71" s="274"/>
      <c r="F71" s="7"/>
    </row>
    <row r="72" spans="1:7" s="99" customFormat="1" ht="21.75" customHeight="1">
      <c r="A72" s="140" t="s">
        <v>4</v>
      </c>
      <c r="B72" s="141"/>
      <c r="C72" s="142"/>
      <c r="D72" s="141"/>
      <c r="F72" s="31"/>
    </row>
    <row r="73" spans="1:7">
      <c r="F73" s="28">
        <f>F59+F60-F63+F61</f>
        <v>1933745</v>
      </c>
    </row>
    <row r="74" spans="1:7">
      <c r="B74" s="143">
        <f>B60+B61-B64+B62</f>
        <v>-1.862645149230957E-9</v>
      </c>
      <c r="C74" s="143">
        <f t="shared" ref="C74" si="0">C60+C61-C64+C62</f>
        <v>0</v>
      </c>
      <c r="D74" s="143">
        <f>D60+D61-D64+D62</f>
        <v>0</v>
      </c>
      <c r="F74" s="28"/>
    </row>
    <row r="75" spans="1:7">
      <c r="B75" s="143"/>
    </row>
  </sheetData>
  <mergeCells count="21"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5"/>
  <sheetViews>
    <sheetView zoomScaleNormal="100" workbookViewId="0">
      <selection activeCell="E12" sqref="E12"/>
    </sheetView>
  </sheetViews>
  <sheetFormatPr defaultColWidth="8.85546875" defaultRowHeight="12.75"/>
  <cols>
    <col min="1" max="1" width="56.5703125" style="66" bestFit="1" customWidth="1"/>
    <col min="2" max="2" width="20.42578125" style="67" customWidth="1"/>
    <col min="3" max="3" width="3.42578125" style="67" customWidth="1"/>
    <col min="4" max="4" width="23.85546875" style="67" customWidth="1"/>
    <col min="5" max="5" width="2.7109375" style="67" customWidth="1"/>
    <col min="6" max="6" width="18.7109375" style="67" customWidth="1"/>
    <col min="7" max="7" width="3.140625" style="67" customWidth="1"/>
    <col min="8" max="8" width="17.7109375" style="67" customWidth="1"/>
    <col min="9" max="9" width="2.7109375" style="66" customWidth="1"/>
    <col min="10" max="10" width="8.85546875" style="66"/>
    <col min="11" max="11" width="11.28515625" style="66" bestFit="1" customWidth="1"/>
    <col min="12" max="16384" width="8.85546875" style="66"/>
  </cols>
  <sheetData>
    <row r="1" spans="1:8" s="49" customFormat="1" ht="15.75">
      <c r="A1" s="47" t="s">
        <v>152</v>
      </c>
      <c r="B1" s="48"/>
      <c r="C1" s="48"/>
      <c r="D1" s="48"/>
      <c r="E1" s="48"/>
      <c r="F1" s="48"/>
      <c r="G1" s="48"/>
      <c r="H1" s="48"/>
    </row>
    <row r="2" spans="1:8" s="49" customFormat="1" ht="15.75">
      <c r="A2" s="50"/>
      <c r="B2" s="48"/>
      <c r="C2" s="48"/>
      <c r="D2" s="48"/>
      <c r="E2" s="48"/>
      <c r="F2" s="48"/>
      <c r="G2" s="48"/>
      <c r="H2" s="48"/>
    </row>
    <row r="3" spans="1:8" s="49" customFormat="1" ht="15.75">
      <c r="A3" s="51" t="s">
        <v>153</v>
      </c>
      <c r="B3" s="48"/>
      <c r="C3" s="48"/>
      <c r="D3" s="48"/>
      <c r="E3" s="48"/>
      <c r="F3" s="48"/>
      <c r="G3" s="48"/>
      <c r="H3" s="48"/>
    </row>
    <row r="4" spans="1:8" s="49" customFormat="1" ht="15.75">
      <c r="A4" s="51" t="e">
        <f>#REF!</f>
        <v>#REF!</v>
      </c>
      <c r="B4" s="48"/>
      <c r="C4" s="48"/>
      <c r="D4" s="48"/>
      <c r="E4" s="48"/>
      <c r="F4" s="48"/>
      <c r="G4" s="48"/>
      <c r="H4" s="48"/>
    </row>
    <row r="5" spans="1:8" s="49" customFormat="1" ht="15.75">
      <c r="A5" s="52" t="s">
        <v>169</v>
      </c>
      <c r="B5" s="48"/>
      <c r="C5" s="48"/>
      <c r="D5" s="48"/>
      <c r="E5" s="48"/>
      <c r="F5" s="48"/>
      <c r="G5" s="48"/>
      <c r="H5" s="48"/>
    </row>
    <row r="6" spans="1:8" s="49" customFormat="1" ht="15.75">
      <c r="B6" s="48"/>
      <c r="C6" s="48"/>
      <c r="D6" s="48"/>
      <c r="E6" s="48"/>
      <c r="F6" s="48"/>
      <c r="G6" s="48"/>
      <c r="H6" s="48"/>
    </row>
    <row r="7" spans="1:8" s="54" customFormat="1" ht="47.25">
      <c r="A7" s="297"/>
      <c r="B7" s="53" t="s">
        <v>155</v>
      </c>
      <c r="C7" s="296"/>
      <c r="D7" s="296" t="s">
        <v>156</v>
      </c>
      <c r="E7" s="296"/>
      <c r="F7" s="296" t="s">
        <v>157</v>
      </c>
      <c r="G7" s="296"/>
      <c r="H7" s="53" t="s">
        <v>0</v>
      </c>
    </row>
    <row r="8" spans="1:8" s="54" customFormat="1" ht="15.75">
      <c r="A8" s="297"/>
      <c r="B8" s="53" t="s">
        <v>158</v>
      </c>
      <c r="C8" s="296"/>
      <c r="D8" s="296"/>
      <c r="E8" s="296"/>
      <c r="F8" s="296"/>
      <c r="G8" s="296"/>
      <c r="H8" s="53" t="s">
        <v>159</v>
      </c>
    </row>
    <row r="9" spans="1:8" s="54" customFormat="1" ht="15.75">
      <c r="A9" s="55"/>
      <c r="B9" s="55"/>
      <c r="C9" s="55"/>
      <c r="D9" s="55"/>
      <c r="E9" s="55"/>
      <c r="F9" s="55"/>
      <c r="G9" s="55"/>
      <c r="H9" s="55"/>
    </row>
    <row r="10" spans="1:8" s="54" customFormat="1" ht="14.25" customHeight="1">
      <c r="A10" s="295" t="s">
        <v>160</v>
      </c>
      <c r="B10" s="290">
        <v>3068584108</v>
      </c>
      <c r="C10" s="290"/>
      <c r="D10" s="290">
        <v>162254</v>
      </c>
      <c r="E10" s="290"/>
      <c r="F10" s="290">
        <v>3169670500</v>
      </c>
      <c r="G10" s="290"/>
      <c r="H10" s="290">
        <f>F10+D10+B10</f>
        <v>6238416862</v>
      </c>
    </row>
    <row r="11" spans="1:8" s="54" customFormat="1" ht="14.25" customHeight="1">
      <c r="A11" s="295"/>
      <c r="B11" s="290"/>
      <c r="C11" s="290"/>
      <c r="D11" s="290"/>
      <c r="E11" s="290"/>
      <c r="F11" s="290"/>
      <c r="G11" s="290"/>
      <c r="H11" s="290"/>
    </row>
    <row r="12" spans="1:8" s="54" customFormat="1" ht="14.25" customHeight="1">
      <c r="A12" s="56"/>
      <c r="B12" s="77"/>
      <c r="C12" s="78"/>
      <c r="D12" s="78"/>
      <c r="E12" s="78"/>
      <c r="F12" s="77"/>
      <c r="G12" s="78"/>
      <c r="H12" s="77"/>
    </row>
    <row r="13" spans="1:8" s="54" customFormat="1" ht="14.25" customHeight="1">
      <c r="A13" s="56" t="s">
        <v>161</v>
      </c>
      <c r="B13" s="77"/>
      <c r="C13" s="78"/>
      <c r="D13" s="78"/>
      <c r="E13" s="78"/>
      <c r="F13" s="75">
        <v>10373222972</v>
      </c>
      <c r="G13" s="78"/>
      <c r="H13" s="75">
        <f>F13</f>
        <v>10373222972</v>
      </c>
    </row>
    <row r="14" spans="1:8" s="54" customFormat="1" ht="14.25" customHeight="1">
      <c r="A14" s="56" t="s">
        <v>162</v>
      </c>
      <c r="B14" s="79">
        <v>2258600000</v>
      </c>
      <c r="C14" s="78"/>
      <c r="D14" s="80">
        <v>115626</v>
      </c>
      <c r="E14" s="78"/>
      <c r="F14" s="75"/>
      <c r="G14" s="78"/>
      <c r="H14" s="75">
        <f>D14+B14</f>
        <v>2258715626</v>
      </c>
    </row>
    <row r="15" spans="1:8" s="54" customFormat="1" ht="14.25" customHeight="1" thickBot="1">
      <c r="A15" s="56" t="s">
        <v>163</v>
      </c>
      <c r="B15" s="81"/>
      <c r="C15" s="78"/>
      <c r="D15" s="82"/>
      <c r="E15" s="78"/>
      <c r="F15" s="76">
        <v>-1300000000</v>
      </c>
      <c r="G15" s="83"/>
      <c r="H15" s="76">
        <f>F15</f>
        <v>-1300000000</v>
      </c>
    </row>
    <row r="16" spans="1:8" s="54" customFormat="1" ht="14.25" customHeight="1">
      <c r="A16" s="56"/>
      <c r="B16" s="77"/>
      <c r="C16" s="78"/>
      <c r="D16" s="78"/>
      <c r="E16" s="78"/>
      <c r="F16" s="77"/>
      <c r="G16" s="78"/>
      <c r="H16" s="77"/>
    </row>
    <row r="17" spans="1:11" s="54" customFormat="1" ht="14.25" customHeight="1">
      <c r="A17" s="57" t="s">
        <v>170</v>
      </c>
      <c r="B17" s="84">
        <v>5327184108</v>
      </c>
      <c r="C17" s="53"/>
      <c r="D17" s="84">
        <f>D14+D10</f>
        <v>277880</v>
      </c>
      <c r="E17" s="53"/>
      <c r="F17" s="84">
        <f>F15+F13+F10</f>
        <v>12242893472</v>
      </c>
      <c r="G17" s="53"/>
      <c r="H17" s="84">
        <v>19930096</v>
      </c>
    </row>
    <row r="18" spans="1:11" s="54" customFormat="1" ht="14.25" customHeight="1">
      <c r="A18" s="57"/>
      <c r="B18" s="77"/>
      <c r="C18" s="78"/>
      <c r="D18" s="78"/>
      <c r="E18" s="78"/>
      <c r="F18" s="77"/>
      <c r="G18" s="78"/>
      <c r="H18" s="77"/>
    </row>
    <row r="19" spans="1:11" s="54" customFormat="1" ht="14.25" customHeight="1">
      <c r="A19" s="57" t="s">
        <v>164</v>
      </c>
      <c r="B19" s="84">
        <f>B17</f>
        <v>5327184108</v>
      </c>
      <c r="C19" s="53"/>
      <c r="D19" s="84">
        <f>D17</f>
        <v>277880</v>
      </c>
      <c r="E19" s="53"/>
      <c r="F19" s="84">
        <v>10819439698</v>
      </c>
      <c r="G19" s="53"/>
      <c r="H19" s="84">
        <f>B19+D19+F19</f>
        <v>16146901686</v>
      </c>
    </row>
    <row r="20" spans="1:11" s="54" customFormat="1" ht="14.25" customHeight="1">
      <c r="A20" s="57"/>
      <c r="B20" s="77"/>
      <c r="C20" s="78"/>
      <c r="D20" s="78"/>
      <c r="E20" s="78"/>
      <c r="F20" s="77"/>
      <c r="G20" s="78"/>
      <c r="H20" s="77"/>
    </row>
    <row r="21" spans="1:11" s="54" customFormat="1" ht="14.25" customHeight="1">
      <c r="A21" s="56" t="s">
        <v>165</v>
      </c>
      <c r="B21" s="77"/>
      <c r="C21" s="78"/>
      <c r="D21" s="78"/>
      <c r="E21" s="78"/>
      <c r="F21" s="77"/>
      <c r="G21" s="78"/>
      <c r="H21" s="77"/>
    </row>
    <row r="22" spans="1:11" s="54" customFormat="1" ht="14.25" customHeight="1">
      <c r="A22" s="56" t="s">
        <v>161</v>
      </c>
      <c r="B22" s="77"/>
      <c r="C22" s="78"/>
      <c r="D22" s="78"/>
      <c r="E22" s="78"/>
      <c r="F22" s="75">
        <v>-1885984827</v>
      </c>
      <c r="G22" s="78"/>
      <c r="H22" s="75">
        <f>F22</f>
        <v>-1885984827</v>
      </c>
    </row>
    <row r="23" spans="1:11" s="54" customFormat="1" ht="14.25" customHeight="1">
      <c r="A23" s="56" t="s">
        <v>166</v>
      </c>
      <c r="B23" s="79">
        <v>-8634930</v>
      </c>
      <c r="C23" s="78"/>
      <c r="D23" s="78"/>
      <c r="E23" s="78"/>
      <c r="F23" s="75"/>
      <c r="G23" s="78"/>
      <c r="H23" s="75">
        <f>B23</f>
        <v>-8634930</v>
      </c>
    </row>
    <row r="24" spans="1:11" s="54" customFormat="1" ht="14.25" customHeight="1">
      <c r="A24" s="56" t="s">
        <v>167</v>
      </c>
      <c r="B24" s="79">
        <v>741821239</v>
      </c>
      <c r="C24" s="78"/>
      <c r="D24" s="78"/>
      <c r="E24" s="78"/>
      <c r="F24" s="75"/>
      <c r="G24" s="78"/>
      <c r="H24" s="75">
        <f>B24</f>
        <v>741821239</v>
      </c>
    </row>
    <row r="25" spans="1:11" s="54" customFormat="1" ht="14.25" customHeight="1">
      <c r="A25" s="56" t="s">
        <v>163</v>
      </c>
      <c r="B25" s="77"/>
      <c r="C25" s="78"/>
      <c r="D25" s="78"/>
      <c r="E25" s="78"/>
      <c r="F25" s="75">
        <v>-1850000000</v>
      </c>
      <c r="G25" s="78"/>
      <c r="H25" s="75">
        <f>F25</f>
        <v>-1850000000</v>
      </c>
    </row>
    <row r="26" spans="1:11" s="54" customFormat="1" ht="14.25" customHeight="1" thickBot="1">
      <c r="A26" s="56" t="s">
        <v>162</v>
      </c>
      <c r="B26" s="75">
        <v>7935822500</v>
      </c>
      <c r="C26" s="78"/>
      <c r="D26" s="78"/>
      <c r="E26" s="78"/>
      <c r="F26" s="77"/>
      <c r="G26" s="78"/>
      <c r="H26" s="75">
        <f>B26</f>
        <v>7935822500</v>
      </c>
    </row>
    <row r="27" spans="1:11" s="54" customFormat="1" ht="14.25" customHeight="1">
      <c r="A27" s="56"/>
      <c r="B27" s="85"/>
      <c r="C27" s="78"/>
      <c r="D27" s="86"/>
      <c r="E27" s="78"/>
      <c r="F27" s="85"/>
      <c r="G27" s="78"/>
      <c r="H27" s="85"/>
    </row>
    <row r="28" spans="1:11" s="54" customFormat="1" ht="14.25" customHeight="1" thickBot="1">
      <c r="A28" s="57" t="s">
        <v>168</v>
      </c>
      <c r="B28" s="87">
        <f>B23+B24+B26+B19</f>
        <v>13996192917</v>
      </c>
      <c r="C28" s="53"/>
      <c r="D28" s="88">
        <f>D19</f>
        <v>277880</v>
      </c>
      <c r="E28" s="53"/>
      <c r="F28" s="87">
        <f>F22+F25+F19</f>
        <v>7083454871</v>
      </c>
      <c r="G28" s="53"/>
      <c r="H28" s="87">
        <f>H19+H22+H23+H24+H25+H26</f>
        <v>21079925668</v>
      </c>
      <c r="K28" s="68"/>
    </row>
    <row r="29" spans="1:11" s="54" customFormat="1" ht="14.25" customHeight="1" thickTop="1">
      <c r="B29" s="58"/>
      <c r="C29" s="58"/>
      <c r="D29" s="58"/>
      <c r="E29" s="58"/>
      <c r="F29" s="58"/>
      <c r="G29" s="58"/>
      <c r="H29" s="58"/>
    </row>
    <row r="30" spans="1:11" s="54" customFormat="1" ht="19.5" customHeight="1">
      <c r="B30" s="58"/>
      <c r="C30" s="58"/>
      <c r="D30" s="58"/>
      <c r="E30" s="58"/>
      <c r="F30" s="58"/>
      <c r="G30" s="58"/>
      <c r="H30" s="58"/>
    </row>
    <row r="31" spans="1:11" s="54" customFormat="1" ht="14.25" customHeight="1">
      <c r="A31" s="293" t="e">
        <f>#REF!</f>
        <v>#REF!</v>
      </c>
      <c r="B31" s="293"/>
      <c r="C31" s="293"/>
      <c r="D31" s="293"/>
      <c r="E31" s="294"/>
      <c r="F31" s="294"/>
      <c r="G31" s="58"/>
      <c r="H31" s="58"/>
    </row>
    <row r="32" spans="1:11" s="54" customFormat="1" ht="14.25" customHeight="1">
      <c r="A32" s="59"/>
      <c r="B32" s="60"/>
      <c r="C32" s="60"/>
      <c r="D32" s="60"/>
      <c r="E32" s="58"/>
      <c r="F32" s="58"/>
      <c r="G32" s="58"/>
      <c r="H32" s="58"/>
    </row>
    <row r="33" spans="1:8" s="54" customFormat="1" ht="14.25" customHeight="1">
      <c r="A33" s="291" t="e">
        <f>#REF!</f>
        <v>#REF!</v>
      </c>
      <c r="B33" s="291"/>
      <c r="C33" s="291"/>
      <c r="D33" s="291"/>
      <c r="E33" s="58"/>
      <c r="F33" s="58"/>
      <c r="G33" s="58"/>
      <c r="H33" s="58"/>
    </row>
    <row r="34" spans="1:8" s="54" customFormat="1" ht="15.75">
      <c r="A34" s="291"/>
      <c r="B34" s="291"/>
      <c r="C34" s="291"/>
      <c r="D34" s="291"/>
      <c r="E34" s="58"/>
      <c r="F34" s="58"/>
      <c r="G34" s="58"/>
      <c r="H34" s="58"/>
    </row>
    <row r="35" spans="1:8" s="54" customFormat="1" ht="16.5" customHeight="1">
      <c r="A35" s="292" t="s">
        <v>140</v>
      </c>
      <c r="B35" s="292"/>
      <c r="C35" s="292"/>
      <c r="D35" s="292"/>
      <c r="E35" s="58"/>
      <c r="F35" s="58"/>
      <c r="G35" s="58"/>
      <c r="H35" s="58"/>
    </row>
    <row r="36" spans="1:8" s="54" customFormat="1" ht="20.25" customHeight="1">
      <c r="A36" s="61" t="s">
        <v>4</v>
      </c>
      <c r="B36" s="62"/>
      <c r="C36" s="63"/>
      <c r="D36" s="62"/>
      <c r="E36" s="58"/>
      <c r="F36" s="58"/>
      <c r="G36" s="58"/>
      <c r="H36" s="58"/>
    </row>
    <row r="37" spans="1:8" s="54" customFormat="1" ht="20.25" customHeight="1">
      <c r="B37" s="58"/>
      <c r="C37" s="58"/>
      <c r="D37" s="58"/>
      <c r="E37" s="58"/>
      <c r="F37" s="58"/>
      <c r="G37" s="58"/>
      <c r="H37" s="58"/>
    </row>
    <row r="38" spans="1:8" s="64" customFormat="1">
      <c r="B38" s="65"/>
      <c r="C38" s="65"/>
      <c r="D38" s="65"/>
      <c r="E38" s="65"/>
      <c r="F38" s="65"/>
      <c r="G38" s="65"/>
      <c r="H38" s="65"/>
    </row>
    <row r="39" spans="1:8" s="64" customFormat="1">
      <c r="B39" s="65"/>
      <c r="C39" s="65"/>
      <c r="D39" s="65"/>
      <c r="E39" s="65"/>
      <c r="F39" s="65"/>
      <c r="G39" s="65"/>
      <c r="H39" s="65"/>
    </row>
    <row r="40" spans="1:8" s="64" customFormat="1">
      <c r="B40" s="65"/>
      <c r="C40" s="65"/>
      <c r="D40" s="65"/>
      <c r="E40" s="65"/>
      <c r="F40" s="65"/>
      <c r="G40" s="65"/>
      <c r="H40" s="65"/>
    </row>
    <row r="41" spans="1:8" s="64" customFormat="1">
      <c r="B41" s="65"/>
      <c r="C41" s="65"/>
      <c r="D41" s="65"/>
      <c r="E41" s="65"/>
      <c r="F41" s="65"/>
      <c r="G41" s="65"/>
      <c r="H41" s="65"/>
    </row>
    <row r="42" spans="1:8" s="64" customFormat="1">
      <c r="B42" s="65"/>
      <c r="C42" s="65"/>
      <c r="D42" s="65"/>
      <c r="E42" s="65"/>
      <c r="F42" s="65"/>
      <c r="G42" s="65"/>
      <c r="H42" s="65"/>
    </row>
    <row r="43" spans="1:8" s="64" customFormat="1">
      <c r="B43" s="65"/>
      <c r="C43" s="65"/>
      <c r="D43" s="65"/>
      <c r="E43" s="65"/>
      <c r="F43" s="65"/>
      <c r="G43" s="65"/>
      <c r="H43" s="65"/>
    </row>
    <row r="44" spans="1:8" s="64" customFormat="1">
      <c r="B44" s="65"/>
      <c r="C44" s="65"/>
      <c r="D44" s="65"/>
      <c r="E44" s="65"/>
      <c r="F44" s="65"/>
      <c r="G44" s="65"/>
      <c r="H44" s="65"/>
    </row>
    <row r="45" spans="1:8" s="64" customFormat="1">
      <c r="B45" s="65"/>
      <c r="C45" s="65"/>
      <c r="D45" s="65"/>
      <c r="E45" s="65"/>
      <c r="F45" s="65"/>
      <c r="G45" s="65"/>
      <c r="H45" s="65"/>
    </row>
    <row r="46" spans="1:8" s="64" customFormat="1">
      <c r="B46" s="65"/>
      <c r="C46" s="65"/>
      <c r="D46" s="65"/>
      <c r="E46" s="65"/>
      <c r="F46" s="65"/>
      <c r="G46" s="65"/>
      <c r="H46" s="65"/>
    </row>
    <row r="47" spans="1:8" s="64" customFormat="1">
      <c r="B47" s="65"/>
      <c r="C47" s="65"/>
      <c r="D47" s="65"/>
      <c r="E47" s="65"/>
      <c r="F47" s="65"/>
      <c r="G47" s="65"/>
      <c r="H47" s="65"/>
    </row>
    <row r="48" spans="1:8" s="64" customFormat="1">
      <c r="B48" s="65"/>
      <c r="C48" s="65"/>
      <c r="D48" s="65"/>
      <c r="E48" s="65"/>
      <c r="F48" s="65"/>
      <c r="G48" s="65"/>
      <c r="H48" s="65"/>
    </row>
    <row r="49" spans="2:8" s="64" customFormat="1">
      <c r="B49" s="65"/>
      <c r="C49" s="65"/>
      <c r="D49" s="65"/>
      <c r="E49" s="65"/>
      <c r="F49" s="65"/>
      <c r="G49" s="65"/>
      <c r="H49" s="65"/>
    </row>
    <row r="50" spans="2:8" s="64" customFormat="1">
      <c r="B50" s="65"/>
      <c r="C50" s="65"/>
      <c r="D50" s="65"/>
      <c r="E50" s="65"/>
      <c r="F50" s="65"/>
      <c r="G50" s="65"/>
      <c r="H50" s="65"/>
    </row>
    <row r="51" spans="2:8" s="64" customFormat="1">
      <c r="B51" s="65"/>
      <c r="C51" s="65"/>
      <c r="D51" s="65"/>
      <c r="E51" s="65"/>
      <c r="F51" s="65"/>
      <c r="G51" s="65"/>
      <c r="H51" s="65"/>
    </row>
    <row r="52" spans="2:8" s="64" customFormat="1">
      <c r="B52" s="65"/>
      <c r="C52" s="65"/>
      <c r="D52" s="65"/>
      <c r="E52" s="65"/>
      <c r="F52" s="65"/>
      <c r="G52" s="65"/>
      <c r="H52" s="65"/>
    </row>
    <row r="53" spans="2:8" s="64" customFormat="1">
      <c r="B53" s="65"/>
      <c r="C53" s="65"/>
      <c r="D53" s="65"/>
      <c r="E53" s="65"/>
      <c r="F53" s="65"/>
      <c r="G53" s="65"/>
      <c r="H53" s="65"/>
    </row>
    <row r="54" spans="2:8" s="64" customFormat="1">
      <c r="B54" s="65"/>
      <c r="C54" s="65"/>
      <c r="D54" s="65"/>
      <c r="E54" s="65"/>
      <c r="F54" s="65"/>
      <c r="G54" s="65"/>
      <c r="H54" s="65"/>
    </row>
    <row r="55" spans="2:8" s="64" customFormat="1">
      <c r="B55" s="65"/>
      <c r="C55" s="65"/>
      <c r="D55" s="65"/>
      <c r="E55" s="65"/>
      <c r="F55" s="65"/>
      <c r="G55" s="65"/>
      <c r="H55" s="65"/>
    </row>
    <row r="56" spans="2:8" s="64" customFormat="1">
      <c r="B56" s="65"/>
      <c r="C56" s="65"/>
      <c r="D56" s="65"/>
      <c r="E56" s="65"/>
      <c r="F56" s="65"/>
      <c r="G56" s="65"/>
      <c r="H56" s="65"/>
    </row>
    <row r="57" spans="2:8" s="64" customFormat="1">
      <c r="B57" s="65"/>
      <c r="C57" s="65"/>
      <c r="D57" s="65"/>
      <c r="E57" s="65"/>
      <c r="F57" s="65"/>
      <c r="G57" s="65"/>
      <c r="H57" s="65"/>
    </row>
    <row r="58" spans="2:8" s="64" customFormat="1">
      <c r="B58" s="65"/>
      <c r="C58" s="65"/>
      <c r="D58" s="65"/>
      <c r="E58" s="65"/>
      <c r="F58" s="65"/>
      <c r="G58" s="65"/>
      <c r="H58" s="65"/>
    </row>
    <row r="59" spans="2:8" s="64" customFormat="1">
      <c r="B59" s="65"/>
      <c r="C59" s="65"/>
      <c r="D59" s="65"/>
      <c r="E59" s="65"/>
      <c r="F59" s="65"/>
      <c r="G59" s="65"/>
      <c r="H59" s="65"/>
    </row>
    <row r="60" spans="2:8" s="64" customFormat="1">
      <c r="B60" s="65"/>
      <c r="C60" s="65"/>
      <c r="D60" s="65"/>
      <c r="E60" s="65"/>
      <c r="F60" s="65"/>
      <c r="G60" s="65"/>
      <c r="H60" s="65"/>
    </row>
    <row r="61" spans="2:8" s="64" customFormat="1">
      <c r="B61" s="65"/>
      <c r="C61" s="65"/>
      <c r="D61" s="65"/>
      <c r="E61" s="65"/>
      <c r="F61" s="65"/>
      <c r="G61" s="65"/>
      <c r="H61" s="65"/>
    </row>
    <row r="62" spans="2:8" s="64" customFormat="1">
      <c r="B62" s="65"/>
      <c r="C62" s="65"/>
      <c r="D62" s="65"/>
      <c r="E62" s="65"/>
      <c r="F62" s="65"/>
      <c r="G62" s="65"/>
      <c r="H62" s="65"/>
    </row>
    <row r="63" spans="2:8" s="64" customFormat="1">
      <c r="B63" s="65"/>
      <c r="C63" s="65"/>
      <c r="D63" s="65"/>
      <c r="E63" s="65"/>
      <c r="F63" s="65"/>
      <c r="G63" s="65"/>
      <c r="H63" s="65"/>
    </row>
    <row r="64" spans="2:8" s="64" customFormat="1">
      <c r="B64" s="65"/>
      <c r="C64" s="65"/>
      <c r="D64" s="65"/>
      <c r="E64" s="65"/>
      <c r="F64" s="65"/>
      <c r="G64" s="65"/>
      <c r="H64" s="65"/>
    </row>
    <row r="65" spans="2:8" s="64" customFormat="1">
      <c r="B65" s="65"/>
      <c r="C65" s="65"/>
      <c r="D65" s="65"/>
      <c r="E65" s="65"/>
      <c r="F65" s="65"/>
      <c r="G65" s="65"/>
      <c r="H65" s="65"/>
    </row>
    <row r="66" spans="2:8" s="64" customFormat="1">
      <c r="B66" s="65"/>
      <c r="C66" s="65"/>
      <c r="D66" s="65"/>
      <c r="E66" s="65"/>
      <c r="F66" s="65"/>
      <c r="G66" s="65"/>
      <c r="H66" s="65"/>
    </row>
    <row r="67" spans="2:8" s="64" customFormat="1">
      <c r="B67" s="65"/>
      <c r="C67" s="65"/>
      <c r="D67" s="65"/>
      <c r="E67" s="65"/>
      <c r="F67" s="65"/>
      <c r="G67" s="65"/>
      <c r="H67" s="65"/>
    </row>
    <row r="68" spans="2:8" s="64" customFormat="1">
      <c r="B68" s="65"/>
      <c r="C68" s="65"/>
      <c r="D68" s="65"/>
      <c r="E68" s="65"/>
      <c r="F68" s="65"/>
      <c r="G68" s="65"/>
      <c r="H68" s="65"/>
    </row>
    <row r="69" spans="2:8" s="64" customFormat="1">
      <c r="B69" s="65"/>
      <c r="C69" s="65"/>
      <c r="D69" s="65"/>
      <c r="E69" s="65"/>
      <c r="F69" s="65"/>
      <c r="G69" s="65"/>
      <c r="H69" s="65"/>
    </row>
    <row r="70" spans="2:8" s="64" customFormat="1">
      <c r="B70" s="65"/>
      <c r="C70" s="65"/>
      <c r="D70" s="65"/>
      <c r="E70" s="65"/>
      <c r="F70" s="65"/>
      <c r="G70" s="65"/>
      <c r="H70" s="65"/>
    </row>
    <row r="71" spans="2:8" s="64" customFormat="1">
      <c r="B71" s="65"/>
      <c r="C71" s="65"/>
      <c r="D71" s="65"/>
      <c r="E71" s="65"/>
      <c r="F71" s="65"/>
      <c r="G71" s="65"/>
      <c r="H71" s="65"/>
    </row>
    <row r="72" spans="2:8" s="64" customFormat="1">
      <c r="B72" s="65"/>
      <c r="C72" s="65"/>
      <c r="D72" s="65"/>
      <c r="E72" s="65"/>
      <c r="F72" s="65"/>
      <c r="G72" s="65"/>
      <c r="H72" s="65"/>
    </row>
    <row r="73" spans="2:8" s="64" customFormat="1">
      <c r="B73" s="65"/>
      <c r="C73" s="65"/>
      <c r="D73" s="65"/>
      <c r="E73" s="65"/>
      <c r="F73" s="65"/>
      <c r="G73" s="65"/>
      <c r="H73" s="65"/>
    </row>
    <row r="74" spans="2:8" s="64" customFormat="1">
      <c r="B74" s="65"/>
      <c r="C74" s="65"/>
      <c r="D74" s="65"/>
      <c r="E74" s="65"/>
      <c r="F74" s="65"/>
      <c r="G74" s="65"/>
      <c r="H74" s="65"/>
    </row>
    <row r="75" spans="2:8" s="64" customFormat="1">
      <c r="B75" s="65"/>
      <c r="C75" s="65"/>
      <c r="D75" s="65"/>
      <c r="E75" s="65"/>
      <c r="F75" s="65"/>
      <c r="G75" s="65"/>
      <c r="H75" s="65"/>
    </row>
    <row r="76" spans="2:8" s="64" customFormat="1">
      <c r="B76" s="65"/>
      <c r="C76" s="65"/>
      <c r="D76" s="65"/>
      <c r="E76" s="65"/>
      <c r="F76" s="65"/>
      <c r="G76" s="65"/>
      <c r="H76" s="65"/>
    </row>
    <row r="77" spans="2:8" s="64" customFormat="1">
      <c r="B77" s="65"/>
      <c r="C77" s="65"/>
      <c r="D77" s="65"/>
      <c r="E77" s="65"/>
      <c r="F77" s="65"/>
      <c r="G77" s="65"/>
      <c r="H77" s="65"/>
    </row>
    <row r="78" spans="2:8" s="64" customFormat="1">
      <c r="B78" s="65"/>
      <c r="C78" s="65"/>
      <c r="D78" s="65"/>
      <c r="E78" s="65"/>
      <c r="F78" s="65"/>
      <c r="G78" s="65"/>
      <c r="H78" s="65"/>
    </row>
    <row r="79" spans="2:8" s="64" customFormat="1">
      <c r="B79" s="65"/>
      <c r="C79" s="65"/>
      <c r="D79" s="65"/>
      <c r="E79" s="65"/>
      <c r="F79" s="65"/>
      <c r="G79" s="65"/>
      <c r="H79" s="65"/>
    </row>
    <row r="80" spans="2:8" s="64" customFormat="1">
      <c r="B80" s="65"/>
      <c r="C80" s="65"/>
      <c r="D80" s="65"/>
      <c r="E80" s="65"/>
      <c r="F80" s="65"/>
      <c r="G80" s="65"/>
      <c r="H80" s="65"/>
    </row>
    <row r="81" spans="2:8" s="64" customFormat="1">
      <c r="B81" s="65"/>
      <c r="C81" s="65"/>
      <c r="D81" s="65"/>
      <c r="E81" s="65"/>
      <c r="F81" s="65"/>
      <c r="G81" s="65"/>
      <c r="H81" s="65"/>
    </row>
    <row r="82" spans="2:8" s="64" customFormat="1">
      <c r="B82" s="65"/>
      <c r="C82" s="65"/>
      <c r="D82" s="65"/>
      <c r="E82" s="65"/>
      <c r="F82" s="65"/>
      <c r="G82" s="65"/>
      <c r="H82" s="65"/>
    </row>
    <row r="83" spans="2:8" s="64" customFormat="1">
      <c r="B83" s="65"/>
      <c r="C83" s="65"/>
      <c r="D83" s="65"/>
      <c r="E83" s="65"/>
      <c r="F83" s="65"/>
      <c r="G83" s="65"/>
      <c r="H83" s="65"/>
    </row>
    <row r="84" spans="2:8" s="64" customFormat="1">
      <c r="B84" s="65"/>
      <c r="C84" s="65"/>
      <c r="D84" s="65"/>
      <c r="E84" s="65"/>
      <c r="F84" s="65"/>
      <c r="G84" s="65"/>
      <c r="H84" s="65"/>
    </row>
    <row r="85" spans="2:8" s="64" customFormat="1">
      <c r="B85" s="65"/>
      <c r="C85" s="65"/>
      <c r="D85" s="65"/>
      <c r="E85" s="65"/>
      <c r="F85" s="65"/>
      <c r="G85" s="65"/>
      <c r="H85" s="65"/>
    </row>
    <row r="86" spans="2:8" s="64" customFormat="1">
      <c r="B86" s="65"/>
      <c r="C86" s="65"/>
      <c r="D86" s="65"/>
      <c r="E86" s="65"/>
      <c r="F86" s="65"/>
      <c r="G86" s="65"/>
      <c r="H86" s="65"/>
    </row>
    <row r="87" spans="2:8" s="64" customFormat="1">
      <c r="B87" s="65"/>
      <c r="C87" s="65"/>
      <c r="D87" s="65"/>
      <c r="E87" s="65"/>
      <c r="F87" s="65"/>
      <c r="G87" s="65"/>
      <c r="H87" s="65"/>
    </row>
    <row r="88" spans="2:8" s="64" customFormat="1">
      <c r="B88" s="65"/>
      <c r="C88" s="65"/>
      <c r="D88" s="65"/>
      <c r="E88" s="65"/>
      <c r="F88" s="65"/>
      <c r="G88" s="65"/>
      <c r="H88" s="65"/>
    </row>
    <row r="89" spans="2:8" s="64" customFormat="1">
      <c r="B89" s="65"/>
      <c r="C89" s="65"/>
      <c r="D89" s="65"/>
      <c r="E89" s="65"/>
      <c r="F89" s="65"/>
      <c r="G89" s="65"/>
      <c r="H89" s="65"/>
    </row>
    <row r="90" spans="2:8" s="64" customFormat="1">
      <c r="B90" s="65"/>
      <c r="C90" s="65"/>
      <c r="D90" s="65"/>
      <c r="E90" s="65"/>
      <c r="F90" s="65"/>
      <c r="G90" s="65"/>
      <c r="H90" s="65"/>
    </row>
    <row r="91" spans="2:8" s="64" customFormat="1">
      <c r="B91" s="65"/>
      <c r="C91" s="65"/>
      <c r="D91" s="65"/>
      <c r="E91" s="65"/>
      <c r="F91" s="65"/>
      <c r="G91" s="65"/>
      <c r="H91" s="65"/>
    </row>
    <row r="92" spans="2:8" s="64" customFormat="1">
      <c r="B92" s="65"/>
      <c r="C92" s="65"/>
      <c r="D92" s="65"/>
      <c r="E92" s="65"/>
      <c r="F92" s="65"/>
      <c r="G92" s="65"/>
      <c r="H92" s="65"/>
    </row>
    <row r="93" spans="2:8" s="64" customFormat="1">
      <c r="B93" s="65"/>
      <c r="C93" s="65"/>
      <c r="D93" s="65"/>
      <c r="E93" s="65"/>
      <c r="F93" s="65"/>
      <c r="G93" s="65"/>
      <c r="H93" s="65"/>
    </row>
    <row r="94" spans="2:8" s="64" customFormat="1">
      <c r="B94" s="65"/>
      <c r="C94" s="65"/>
      <c r="D94" s="65"/>
      <c r="E94" s="65"/>
      <c r="F94" s="65"/>
      <c r="G94" s="65"/>
      <c r="H94" s="65"/>
    </row>
    <row r="95" spans="2:8" s="64" customFormat="1">
      <c r="B95" s="65"/>
      <c r="C95" s="65"/>
      <c r="D95" s="65"/>
      <c r="E95" s="65"/>
      <c r="F95" s="65"/>
      <c r="G95" s="65"/>
      <c r="H95" s="65"/>
    </row>
    <row r="96" spans="2:8" s="64" customFormat="1">
      <c r="B96" s="65"/>
      <c r="C96" s="65"/>
      <c r="D96" s="65"/>
      <c r="E96" s="65"/>
      <c r="F96" s="65"/>
      <c r="G96" s="65"/>
      <c r="H96" s="65"/>
    </row>
    <row r="97" spans="2:8" s="64" customFormat="1">
      <c r="B97" s="65"/>
      <c r="C97" s="65"/>
      <c r="D97" s="65"/>
      <c r="E97" s="65"/>
      <c r="F97" s="65"/>
      <c r="G97" s="65"/>
      <c r="H97" s="65"/>
    </row>
    <row r="98" spans="2:8" s="64" customFormat="1">
      <c r="B98" s="65"/>
      <c r="C98" s="65"/>
      <c r="D98" s="65"/>
      <c r="E98" s="65"/>
      <c r="F98" s="65"/>
      <c r="G98" s="65"/>
      <c r="H98" s="65"/>
    </row>
    <row r="99" spans="2:8" s="64" customFormat="1">
      <c r="B99" s="65"/>
      <c r="C99" s="65"/>
      <c r="D99" s="65"/>
      <c r="E99" s="65"/>
      <c r="F99" s="65"/>
      <c r="G99" s="65"/>
      <c r="H99" s="65"/>
    </row>
    <row r="100" spans="2:8" s="64" customFormat="1">
      <c r="B100" s="65"/>
      <c r="C100" s="65"/>
      <c r="D100" s="65"/>
      <c r="E100" s="65"/>
      <c r="F100" s="65"/>
      <c r="G100" s="65"/>
      <c r="H100" s="65"/>
    </row>
    <row r="101" spans="2:8" s="64" customFormat="1">
      <c r="B101" s="65"/>
      <c r="C101" s="65"/>
      <c r="D101" s="65"/>
      <c r="E101" s="65"/>
      <c r="F101" s="65"/>
      <c r="G101" s="65"/>
      <c r="H101" s="65"/>
    </row>
    <row r="102" spans="2:8" s="64" customFormat="1">
      <c r="B102" s="65"/>
      <c r="C102" s="65"/>
      <c r="D102" s="65"/>
      <c r="E102" s="65"/>
      <c r="F102" s="65"/>
      <c r="G102" s="65"/>
      <c r="H102" s="65"/>
    </row>
    <row r="103" spans="2:8" s="64" customFormat="1">
      <c r="B103" s="65"/>
      <c r="C103" s="65"/>
      <c r="D103" s="65"/>
      <c r="E103" s="65"/>
      <c r="F103" s="65"/>
      <c r="G103" s="65"/>
      <c r="H103" s="65"/>
    </row>
    <row r="104" spans="2:8" s="64" customFormat="1">
      <c r="B104" s="65"/>
      <c r="C104" s="65"/>
      <c r="D104" s="65"/>
      <c r="E104" s="65"/>
      <c r="F104" s="65"/>
      <c r="G104" s="65"/>
      <c r="H104" s="65"/>
    </row>
    <row r="105" spans="2:8" s="64" customFormat="1">
      <c r="B105" s="65"/>
      <c r="C105" s="65"/>
      <c r="D105" s="65"/>
      <c r="E105" s="65"/>
      <c r="F105" s="65"/>
      <c r="G105" s="65"/>
      <c r="H105" s="65"/>
    </row>
    <row r="106" spans="2:8" s="64" customFormat="1">
      <c r="B106" s="65"/>
      <c r="C106" s="65"/>
      <c r="D106" s="65"/>
      <c r="E106" s="65"/>
      <c r="F106" s="65"/>
      <c r="G106" s="65"/>
      <c r="H106" s="65"/>
    </row>
    <row r="107" spans="2:8" s="64" customFormat="1">
      <c r="B107" s="65"/>
      <c r="C107" s="65"/>
      <c r="D107" s="65"/>
      <c r="E107" s="65"/>
      <c r="F107" s="65"/>
      <c r="G107" s="65"/>
      <c r="H107" s="65"/>
    </row>
    <row r="108" spans="2:8" s="64" customFormat="1">
      <c r="B108" s="65"/>
      <c r="C108" s="65"/>
      <c r="D108" s="65"/>
      <c r="E108" s="65"/>
      <c r="F108" s="65"/>
      <c r="G108" s="65"/>
      <c r="H108" s="65"/>
    </row>
    <row r="109" spans="2:8" s="64" customFormat="1">
      <c r="B109" s="65"/>
      <c r="C109" s="65"/>
      <c r="D109" s="65"/>
      <c r="E109" s="65"/>
      <c r="F109" s="65"/>
      <c r="G109" s="65"/>
      <c r="H109" s="65"/>
    </row>
    <row r="110" spans="2:8" s="64" customFormat="1">
      <c r="B110" s="65"/>
      <c r="C110" s="65"/>
      <c r="D110" s="65"/>
      <c r="E110" s="65"/>
      <c r="F110" s="65"/>
      <c r="G110" s="65"/>
      <c r="H110" s="65"/>
    </row>
    <row r="111" spans="2:8" s="64" customFormat="1">
      <c r="B111" s="65"/>
      <c r="C111" s="65"/>
      <c r="D111" s="65"/>
      <c r="E111" s="65"/>
      <c r="F111" s="65"/>
      <c r="G111" s="65"/>
      <c r="H111" s="65"/>
    </row>
    <row r="112" spans="2:8" s="64" customFormat="1">
      <c r="B112" s="65"/>
      <c r="C112" s="65"/>
      <c r="D112" s="65"/>
      <c r="E112" s="65"/>
      <c r="F112" s="65"/>
      <c r="G112" s="65"/>
      <c r="H112" s="65"/>
    </row>
    <row r="113" spans="2:8" s="64" customFormat="1">
      <c r="B113" s="65"/>
      <c r="C113" s="65"/>
      <c r="D113" s="65"/>
      <c r="E113" s="65"/>
      <c r="F113" s="65"/>
      <c r="G113" s="65"/>
      <c r="H113" s="65"/>
    </row>
    <row r="114" spans="2:8" s="64" customFormat="1">
      <c r="B114" s="65"/>
      <c r="C114" s="65"/>
      <c r="D114" s="65"/>
      <c r="E114" s="65"/>
      <c r="F114" s="65"/>
      <c r="G114" s="65"/>
      <c r="H114" s="65"/>
    </row>
    <row r="115" spans="2:8" s="64" customFormat="1">
      <c r="B115" s="65"/>
      <c r="C115" s="65"/>
      <c r="D115" s="65"/>
      <c r="E115" s="65"/>
      <c r="F115" s="65"/>
      <c r="G115" s="65"/>
      <c r="H115" s="65"/>
    </row>
    <row r="116" spans="2:8" s="64" customFormat="1">
      <c r="B116" s="65"/>
      <c r="C116" s="65"/>
      <c r="D116" s="65"/>
      <c r="E116" s="65"/>
      <c r="F116" s="65"/>
      <c r="G116" s="65"/>
      <c r="H116" s="65"/>
    </row>
    <row r="117" spans="2:8" s="64" customFormat="1">
      <c r="B117" s="65"/>
      <c r="C117" s="65"/>
      <c r="D117" s="65"/>
      <c r="E117" s="65"/>
      <c r="F117" s="65"/>
      <c r="G117" s="65"/>
      <c r="H117" s="65"/>
    </row>
    <row r="118" spans="2:8" s="64" customFormat="1">
      <c r="B118" s="65"/>
      <c r="C118" s="65"/>
      <c r="D118" s="65"/>
      <c r="E118" s="65"/>
      <c r="F118" s="65"/>
      <c r="G118" s="65"/>
      <c r="H118" s="65"/>
    </row>
    <row r="119" spans="2:8" s="64" customFormat="1">
      <c r="B119" s="65"/>
      <c r="C119" s="65"/>
      <c r="D119" s="65"/>
      <c r="E119" s="65"/>
      <c r="F119" s="65"/>
      <c r="G119" s="65"/>
      <c r="H119" s="65"/>
    </row>
    <row r="120" spans="2:8" s="64" customFormat="1">
      <c r="B120" s="65"/>
      <c r="C120" s="65"/>
      <c r="D120" s="65"/>
      <c r="E120" s="65"/>
      <c r="F120" s="65"/>
      <c r="G120" s="65"/>
      <c r="H120" s="65"/>
    </row>
    <row r="121" spans="2:8" s="64" customFormat="1">
      <c r="B121" s="65"/>
      <c r="C121" s="65"/>
      <c r="D121" s="65"/>
      <c r="E121" s="65"/>
      <c r="F121" s="65"/>
      <c r="G121" s="65"/>
      <c r="H121" s="65"/>
    </row>
    <row r="122" spans="2:8" s="64" customFormat="1">
      <c r="B122" s="65"/>
      <c r="C122" s="65"/>
      <c r="D122" s="65"/>
      <c r="E122" s="65"/>
      <c r="F122" s="65"/>
      <c r="G122" s="65"/>
      <c r="H122" s="65"/>
    </row>
    <row r="123" spans="2:8" s="64" customFormat="1">
      <c r="B123" s="65"/>
      <c r="C123" s="65"/>
      <c r="D123" s="65"/>
      <c r="E123" s="65"/>
      <c r="F123" s="65"/>
      <c r="G123" s="65"/>
      <c r="H123" s="65"/>
    </row>
    <row r="124" spans="2:8" s="64" customFormat="1">
      <c r="B124" s="65"/>
      <c r="C124" s="65"/>
      <c r="D124" s="65"/>
      <c r="E124" s="65"/>
      <c r="F124" s="65"/>
      <c r="G124" s="65"/>
      <c r="H124" s="65"/>
    </row>
    <row r="125" spans="2:8" s="64" customFormat="1">
      <c r="B125" s="65"/>
      <c r="C125" s="65"/>
      <c r="D125" s="65"/>
      <c r="E125" s="65"/>
      <c r="F125" s="65"/>
      <c r="G125" s="65"/>
      <c r="H125" s="65"/>
    </row>
    <row r="126" spans="2:8" s="64" customFormat="1">
      <c r="B126" s="65"/>
      <c r="C126" s="65"/>
      <c r="D126" s="65"/>
      <c r="E126" s="65"/>
      <c r="F126" s="65"/>
      <c r="G126" s="65"/>
      <c r="H126" s="65"/>
    </row>
    <row r="127" spans="2:8" s="64" customFormat="1">
      <c r="B127" s="65"/>
      <c r="C127" s="65"/>
      <c r="D127" s="65"/>
      <c r="E127" s="65"/>
      <c r="F127" s="65"/>
      <c r="G127" s="65"/>
      <c r="H127" s="65"/>
    </row>
    <row r="128" spans="2:8" s="64" customFormat="1">
      <c r="B128" s="65"/>
      <c r="C128" s="65"/>
      <c r="D128" s="65"/>
      <c r="E128" s="65"/>
      <c r="F128" s="65"/>
      <c r="G128" s="65"/>
      <c r="H128" s="65"/>
    </row>
    <row r="129" spans="2:8" s="64" customFormat="1">
      <c r="B129" s="65"/>
      <c r="C129" s="65"/>
      <c r="D129" s="65"/>
      <c r="E129" s="65"/>
      <c r="F129" s="65"/>
      <c r="G129" s="65"/>
      <c r="H129" s="65"/>
    </row>
    <row r="130" spans="2:8" s="64" customFormat="1">
      <c r="B130" s="65"/>
      <c r="C130" s="65"/>
      <c r="D130" s="65"/>
      <c r="E130" s="65"/>
      <c r="F130" s="65"/>
      <c r="G130" s="65"/>
      <c r="H130" s="65"/>
    </row>
    <row r="131" spans="2:8" s="64" customFormat="1">
      <c r="B131" s="65"/>
      <c r="C131" s="65"/>
      <c r="D131" s="65"/>
      <c r="E131" s="65"/>
      <c r="F131" s="65"/>
      <c r="G131" s="65"/>
      <c r="H131" s="65"/>
    </row>
    <row r="132" spans="2:8" s="64" customFormat="1">
      <c r="B132" s="65"/>
      <c r="C132" s="65"/>
      <c r="D132" s="65"/>
      <c r="E132" s="65"/>
      <c r="F132" s="65"/>
      <c r="G132" s="65"/>
      <c r="H132" s="65"/>
    </row>
    <row r="133" spans="2:8" s="64" customFormat="1">
      <c r="B133" s="65"/>
      <c r="C133" s="65"/>
      <c r="D133" s="65"/>
      <c r="E133" s="65"/>
      <c r="F133" s="65"/>
      <c r="G133" s="65"/>
      <c r="H133" s="65"/>
    </row>
    <row r="134" spans="2:8" s="64" customFormat="1">
      <c r="B134" s="65"/>
      <c r="C134" s="65"/>
      <c r="D134" s="65"/>
      <c r="E134" s="65"/>
      <c r="F134" s="65"/>
      <c r="G134" s="65"/>
      <c r="H134" s="65"/>
    </row>
    <row r="135" spans="2:8" s="64" customFormat="1">
      <c r="B135" s="65"/>
      <c r="C135" s="65"/>
      <c r="D135" s="65"/>
      <c r="E135" s="65"/>
      <c r="F135" s="65"/>
      <c r="G135" s="65"/>
      <c r="H135" s="65"/>
    </row>
    <row r="136" spans="2:8" s="64" customFormat="1">
      <c r="B136" s="65"/>
      <c r="C136" s="65"/>
      <c r="D136" s="65"/>
      <c r="E136" s="65"/>
      <c r="F136" s="65"/>
      <c r="G136" s="65"/>
      <c r="H136" s="65"/>
    </row>
    <row r="137" spans="2:8" s="64" customFormat="1">
      <c r="B137" s="65"/>
      <c r="C137" s="65"/>
      <c r="D137" s="65"/>
      <c r="E137" s="65"/>
      <c r="F137" s="65"/>
      <c r="G137" s="65"/>
      <c r="H137" s="65"/>
    </row>
    <row r="138" spans="2:8" s="64" customFormat="1">
      <c r="B138" s="65"/>
      <c r="C138" s="65"/>
      <c r="D138" s="65"/>
      <c r="E138" s="65"/>
      <c r="F138" s="65"/>
      <c r="G138" s="65"/>
      <c r="H138" s="65"/>
    </row>
    <row r="139" spans="2:8" s="64" customFormat="1">
      <c r="B139" s="65"/>
      <c r="C139" s="65"/>
      <c r="D139" s="65"/>
      <c r="E139" s="65"/>
      <c r="F139" s="65"/>
      <c r="G139" s="65"/>
      <c r="H139" s="65"/>
    </row>
    <row r="140" spans="2:8" s="64" customFormat="1">
      <c r="B140" s="65"/>
      <c r="C140" s="65"/>
      <c r="D140" s="65"/>
      <c r="E140" s="65"/>
      <c r="F140" s="65"/>
      <c r="G140" s="65"/>
      <c r="H140" s="65"/>
    </row>
    <row r="141" spans="2:8" s="64" customFormat="1">
      <c r="B141" s="65"/>
      <c r="C141" s="65"/>
      <c r="D141" s="65"/>
      <c r="E141" s="65"/>
      <c r="F141" s="65"/>
      <c r="G141" s="65"/>
      <c r="H141" s="65"/>
    </row>
    <row r="142" spans="2:8" s="64" customFormat="1">
      <c r="B142" s="65"/>
      <c r="C142" s="65"/>
      <c r="D142" s="65"/>
      <c r="E142" s="65"/>
      <c r="F142" s="65"/>
      <c r="G142" s="65"/>
      <c r="H142" s="65"/>
    </row>
    <row r="143" spans="2:8" s="64" customFormat="1">
      <c r="B143" s="65"/>
      <c r="C143" s="65"/>
      <c r="D143" s="65"/>
      <c r="E143" s="65"/>
      <c r="F143" s="65"/>
      <c r="G143" s="65"/>
      <c r="H143" s="65"/>
    </row>
    <row r="144" spans="2:8" s="64" customFormat="1">
      <c r="B144" s="65"/>
      <c r="C144" s="65"/>
      <c r="D144" s="65"/>
      <c r="E144" s="65"/>
      <c r="F144" s="65"/>
      <c r="G144" s="65"/>
      <c r="H144" s="65"/>
    </row>
    <row r="145" spans="2:8" s="64" customFormat="1">
      <c r="B145" s="65"/>
      <c r="C145" s="65"/>
      <c r="D145" s="65"/>
      <c r="E145" s="65"/>
      <c r="F145" s="65"/>
      <c r="G145" s="65"/>
      <c r="H145" s="65"/>
    </row>
    <row r="146" spans="2:8" s="64" customFormat="1">
      <c r="B146" s="65"/>
      <c r="C146" s="65"/>
      <c r="D146" s="65"/>
      <c r="E146" s="65"/>
      <c r="F146" s="65"/>
      <c r="G146" s="65"/>
      <c r="H146" s="65"/>
    </row>
    <row r="147" spans="2:8" s="64" customFormat="1">
      <c r="B147" s="65"/>
      <c r="C147" s="65"/>
      <c r="D147" s="65"/>
      <c r="E147" s="65"/>
      <c r="F147" s="65"/>
      <c r="G147" s="65"/>
      <c r="H147" s="65"/>
    </row>
    <row r="148" spans="2:8" s="64" customFormat="1">
      <c r="B148" s="65"/>
      <c r="C148" s="65"/>
      <c r="D148" s="65"/>
      <c r="E148" s="65"/>
      <c r="F148" s="65"/>
      <c r="G148" s="65"/>
      <c r="H148" s="65"/>
    </row>
    <row r="149" spans="2:8" s="64" customFormat="1">
      <c r="B149" s="65"/>
      <c r="C149" s="65"/>
      <c r="D149" s="65"/>
      <c r="E149" s="65"/>
      <c r="F149" s="65"/>
      <c r="G149" s="65"/>
      <c r="H149" s="65"/>
    </row>
    <row r="150" spans="2:8" s="64" customFormat="1">
      <c r="B150" s="65"/>
      <c r="C150" s="65"/>
      <c r="D150" s="65"/>
      <c r="E150" s="65"/>
      <c r="F150" s="65"/>
      <c r="G150" s="65"/>
      <c r="H150" s="65"/>
    </row>
    <row r="151" spans="2:8" s="64" customFormat="1">
      <c r="B151" s="65"/>
      <c r="C151" s="65"/>
      <c r="D151" s="65"/>
      <c r="E151" s="65"/>
      <c r="F151" s="65"/>
      <c r="G151" s="65"/>
      <c r="H151" s="65"/>
    </row>
    <row r="152" spans="2:8" s="64" customFormat="1">
      <c r="B152" s="65"/>
      <c r="C152" s="65"/>
      <c r="D152" s="65"/>
      <c r="E152" s="65"/>
      <c r="F152" s="65"/>
      <c r="G152" s="65"/>
      <c r="H152" s="65"/>
    </row>
    <row r="153" spans="2:8" s="64" customFormat="1">
      <c r="B153" s="65"/>
      <c r="C153" s="65"/>
      <c r="D153" s="65"/>
      <c r="E153" s="65"/>
      <c r="F153" s="65"/>
      <c r="G153" s="65"/>
      <c r="H153" s="65"/>
    </row>
    <row r="154" spans="2:8" s="64" customFormat="1">
      <c r="B154" s="65"/>
      <c r="C154" s="65"/>
      <c r="D154" s="65"/>
      <c r="E154" s="65"/>
      <c r="F154" s="65"/>
      <c r="G154" s="65"/>
      <c r="H154" s="65"/>
    </row>
    <row r="155" spans="2:8" s="64" customFormat="1">
      <c r="B155" s="65"/>
      <c r="C155" s="65"/>
      <c r="D155" s="65"/>
      <c r="E155" s="65"/>
      <c r="F155" s="65"/>
      <c r="G155" s="65"/>
      <c r="H155" s="65"/>
    </row>
    <row r="156" spans="2:8" s="64" customFormat="1">
      <c r="B156" s="65"/>
      <c r="C156" s="65"/>
      <c r="D156" s="65"/>
      <c r="E156" s="65"/>
      <c r="F156" s="65"/>
      <c r="G156" s="65"/>
      <c r="H156" s="65"/>
    </row>
    <row r="157" spans="2:8" s="64" customFormat="1">
      <c r="B157" s="65"/>
      <c r="C157" s="65"/>
      <c r="D157" s="65"/>
      <c r="E157" s="65"/>
      <c r="F157" s="65"/>
      <c r="G157" s="65"/>
      <c r="H157" s="65"/>
    </row>
    <row r="158" spans="2:8" s="64" customFormat="1">
      <c r="B158" s="65"/>
      <c r="C158" s="65"/>
      <c r="D158" s="65"/>
      <c r="E158" s="65"/>
      <c r="F158" s="65"/>
      <c r="G158" s="65"/>
      <c r="H158" s="65"/>
    </row>
    <row r="159" spans="2:8" s="64" customFormat="1">
      <c r="B159" s="65"/>
      <c r="C159" s="65"/>
      <c r="D159" s="65"/>
      <c r="E159" s="65"/>
      <c r="F159" s="65"/>
      <c r="G159" s="65"/>
      <c r="H159" s="65"/>
    </row>
    <row r="160" spans="2:8" s="64" customFormat="1">
      <c r="B160" s="65"/>
      <c r="C160" s="65"/>
      <c r="D160" s="65"/>
      <c r="E160" s="65"/>
      <c r="F160" s="65"/>
      <c r="G160" s="65"/>
      <c r="H160" s="65"/>
    </row>
    <row r="161" spans="2:8" s="64" customFormat="1">
      <c r="B161" s="65"/>
      <c r="C161" s="65"/>
      <c r="D161" s="65"/>
      <c r="E161" s="65"/>
      <c r="F161" s="65"/>
      <c r="G161" s="65"/>
      <c r="H161" s="65"/>
    </row>
    <row r="162" spans="2:8" s="64" customFormat="1">
      <c r="B162" s="65"/>
      <c r="C162" s="65"/>
      <c r="D162" s="65"/>
      <c r="E162" s="65"/>
      <c r="F162" s="65"/>
      <c r="G162" s="65"/>
      <c r="H162" s="65"/>
    </row>
    <row r="163" spans="2:8" s="64" customFormat="1">
      <c r="B163" s="65"/>
      <c r="C163" s="65"/>
      <c r="D163" s="65"/>
      <c r="E163" s="65"/>
      <c r="F163" s="65"/>
      <c r="G163" s="65"/>
      <c r="H163" s="65"/>
    </row>
    <row r="164" spans="2:8" s="64" customFormat="1">
      <c r="B164" s="65"/>
      <c r="C164" s="65"/>
      <c r="D164" s="65"/>
      <c r="E164" s="65"/>
      <c r="F164" s="65"/>
      <c r="G164" s="65"/>
      <c r="H164" s="65"/>
    </row>
    <row r="165" spans="2:8" s="64" customFormat="1">
      <c r="B165" s="65"/>
      <c r="C165" s="65"/>
      <c r="D165" s="65"/>
      <c r="E165" s="65"/>
      <c r="F165" s="65"/>
      <c r="G165" s="65"/>
      <c r="H165" s="65"/>
    </row>
  </sheetData>
  <mergeCells count="18">
    <mergeCell ref="G7:G8"/>
    <mergeCell ref="A7:A8"/>
    <mergeCell ref="C7:C8"/>
    <mergeCell ref="D7:D8"/>
    <mergeCell ref="E7:E8"/>
    <mergeCell ref="F7:F8"/>
    <mergeCell ref="G10:G11"/>
    <mergeCell ref="H10:H11"/>
    <mergeCell ref="A33:D33"/>
    <mergeCell ref="A34:D34"/>
    <mergeCell ref="A35:D35"/>
    <mergeCell ref="A31:F31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CF</vt:lpstr>
      <vt:lpstr>BS</vt:lpstr>
      <vt:lpstr>PL</vt:lpstr>
      <vt:lpstr>ДС</vt:lpstr>
      <vt:lpstr>Капитал</vt:lpstr>
      <vt:lpstr>ББ в тенге1</vt:lpstr>
      <vt:lpstr>ББ в тенге</vt:lpstr>
      <vt:lpstr>ОДДС</vt:lpstr>
      <vt:lpstr>СК в тенге</vt:lpstr>
      <vt:lpstr>CF!OLE_LINK1</vt:lpstr>
      <vt:lpstr>'ББ в тенге'!Область_печати</vt:lpstr>
      <vt:lpstr>'ББ в тенге1'!Область_печати</vt:lpstr>
      <vt:lpstr>ДС!Область_печати</vt:lpstr>
      <vt:lpstr>Капитал!Область_печати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2021-11-22T07:12:11Z</cp:lastPrinted>
  <dcterms:created xsi:type="dcterms:W3CDTF">1996-10-08T23:32:33Z</dcterms:created>
  <dcterms:modified xsi:type="dcterms:W3CDTF">2021-11-25T06:34:03Z</dcterms:modified>
</cp:coreProperties>
</file>