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Buhgalteria\Бухгалтерия_АО Фридом Финанс\ОТЧЕТЫ\Квартальные отчеты АО Фридом Финанс\2019\KASE\2 кв19\полная ФО\"/>
    </mc:Choice>
  </mc:AlternateContent>
  <xr:revisionPtr revIDLastSave="0" documentId="13_ncr:1_{D38A6007-F9A1-40EC-ACE2-D4F03F44E0A1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externalReferences>
    <externalReference r:id="rId5"/>
  </externalReferences>
  <definedNames>
    <definedName name="_xlnm.Print_Area" localSheetId="0">ББ!$A$1:$C$55</definedName>
    <definedName name="_xlnm.Print_Area" localSheetId="3">'Движение денег'!$A$1:$E$71</definedName>
    <definedName name="_xlnm.Print_Area" localSheetId="2">'Движение капитала'!$A$1:$I$34</definedName>
    <definedName name="_xlnm.Print_Area" localSheetId="1">ОПиУ!$A$1:$D$57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" i="17" l="1"/>
  <c r="A67" i="17"/>
  <c r="B64" i="17"/>
  <c r="B62" i="17"/>
  <c r="D61" i="17"/>
  <c r="D56" i="17"/>
  <c r="B56" i="17"/>
  <c r="D55" i="17"/>
  <c r="B55" i="17"/>
  <c r="D54" i="17"/>
  <c r="B54" i="17"/>
  <c r="D53" i="17"/>
  <c r="D52" i="17"/>
  <c r="D58" i="17" s="1"/>
  <c r="B52" i="17"/>
  <c r="B58" i="17" s="1"/>
  <c r="D49" i="17"/>
  <c r="B49" i="17"/>
  <c r="D47" i="17"/>
  <c r="B47" i="17"/>
  <c r="D41" i="17"/>
  <c r="B41" i="17"/>
  <c r="D37" i="17"/>
  <c r="B37" i="17"/>
  <c r="D36" i="17"/>
  <c r="B36" i="17"/>
  <c r="D35" i="17"/>
  <c r="B35" i="17"/>
  <c r="D34" i="17"/>
  <c r="B34" i="17"/>
  <c r="B38" i="17" s="1"/>
  <c r="B33" i="17"/>
  <c r="D32" i="17"/>
  <c r="B32" i="17"/>
  <c r="D31" i="17"/>
  <c r="B31" i="17"/>
  <c r="D30" i="17"/>
  <c r="B30" i="17"/>
  <c r="B26" i="17" s="1"/>
  <c r="D29" i="17"/>
  <c r="D26" i="17" s="1"/>
  <c r="B29" i="17"/>
  <c r="D28" i="17"/>
  <c r="B28" i="17"/>
  <c r="D20" i="17"/>
  <c r="B20" i="17"/>
  <c r="D19" i="17"/>
  <c r="B19" i="17"/>
  <c r="D18" i="17"/>
  <c r="B18" i="17"/>
  <c r="D17" i="17"/>
  <c r="B17" i="17"/>
  <c r="D16" i="17"/>
  <c r="D13" i="17" s="1"/>
  <c r="D22" i="17" s="1"/>
  <c r="B16" i="17"/>
  <c r="D15" i="17"/>
  <c r="B15" i="17"/>
  <c r="D14" i="17"/>
  <c r="B14" i="17"/>
  <c r="C13" i="17"/>
  <c r="B13" i="17"/>
  <c r="B22" i="17" s="1"/>
  <c r="D12" i="17"/>
  <c r="B12" i="17"/>
  <c r="A31" i="3"/>
  <c r="A29" i="3"/>
  <c r="F22" i="3"/>
  <c r="F26" i="3" s="1"/>
  <c r="F18" i="3"/>
  <c r="D18" i="3"/>
  <c r="B18" i="3"/>
  <c r="H16" i="3"/>
  <c r="H15" i="3"/>
  <c r="H14" i="3"/>
  <c r="H13" i="3"/>
  <c r="H12" i="3"/>
  <c r="H10" i="3"/>
  <c r="H18" i="3" s="1"/>
  <c r="A4" i="3"/>
  <c r="A53" i="2"/>
  <c r="A51" i="2"/>
  <c r="C44" i="2"/>
  <c r="B44" i="2"/>
  <c r="C35" i="2"/>
  <c r="B35" i="2"/>
  <c r="C32" i="2"/>
  <c r="B32" i="2"/>
  <c r="B38" i="2" s="1"/>
  <c r="C31" i="2"/>
  <c r="C38" i="2" s="1"/>
  <c r="B31" i="2"/>
  <c r="C24" i="2"/>
  <c r="B24" i="2"/>
  <c r="C22" i="2"/>
  <c r="B22" i="2"/>
  <c r="B20" i="2"/>
  <c r="C19" i="2"/>
  <c r="B19" i="2"/>
  <c r="C18" i="2"/>
  <c r="B18" i="2"/>
  <c r="C17" i="2"/>
  <c r="B17" i="2"/>
  <c r="C14" i="2"/>
  <c r="B14" i="2"/>
  <c r="C13" i="2"/>
  <c r="B13" i="2"/>
  <c r="C12" i="2"/>
  <c r="C26" i="2" s="1"/>
  <c r="C42" i="2" s="1"/>
  <c r="C46" i="2" s="1"/>
  <c r="C49" i="2" s="1"/>
  <c r="B12" i="2"/>
  <c r="B26" i="2" s="1"/>
  <c r="C46" i="1"/>
  <c r="B46" i="1"/>
  <c r="C39" i="1"/>
  <c r="C48" i="1" s="1"/>
  <c r="B37" i="1"/>
  <c r="B39" i="1" s="1"/>
  <c r="B48" i="1" s="1"/>
  <c r="B25" i="1"/>
  <c r="B27" i="1" s="1"/>
  <c r="C12" i="1"/>
  <c r="C10" i="1"/>
  <c r="C27" i="1" s="1"/>
  <c r="D60" i="17" l="1"/>
  <c r="B43" i="17"/>
  <c r="B60" i="17" s="1"/>
  <c r="D38" i="17"/>
  <c r="D43" i="17" s="1"/>
  <c r="H22" i="3"/>
  <c r="H26" i="3" s="1"/>
  <c r="B42" i="2"/>
  <c r="B46" i="2" s="1"/>
  <c r="B56" i="1"/>
  <c r="B49" i="1"/>
  <c r="C56" i="1"/>
  <c r="B66" i="17" l="1"/>
  <c r="D66" i="17"/>
  <c r="B49" i="2"/>
</calcChain>
</file>

<file path=xl/sharedStrings.xml><?xml version="1.0" encoding="utf-8"?>
<sst xmlns="http://schemas.openxmlformats.org/spreadsheetml/2006/main" count="169" uniqueCount="126">
  <si>
    <t>-</t>
  </si>
  <si>
    <t>АКЦИОНЕРНОЕ ОБЩЕСТВО «ФРИДОМ ФИНАНС»</t>
  </si>
  <si>
    <t>(в тысячах казахстанских тенге)</t>
  </si>
  <si>
    <t xml:space="preserve">ОТЧЕТ О ФИНАНСОВОМ ПОЛОЖЕНИИ </t>
  </si>
  <si>
    <t>31 декабря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</si>
  <si>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</si>
  <si>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</si>
  <si>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</si>
  <si>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</si>
  <si>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</si>
  <si>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</si>
  <si>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</si>
  <si>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</si>
  <si>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</si>
  <si>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</si>
  <si>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</si>
  <si>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</si>
  <si>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</si>
  <si>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</si>
  <si>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</si>
  <si>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</si>
  <si>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</si>
  <si>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</si>
  <si>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</si>
  <si>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</si>
  <si>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</si>
  <si>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</si>
  <si>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</si>
  <si>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</si>
  <si>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</si>
  <si>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</si>
  <si>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</si>
  <si>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</si>
  <si>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</si>
  <si>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</si>
  <si>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</si>
  <si>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</si>
  <si>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</si>
  <si>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</si>
  <si>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</si>
  <si>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</si>
  <si>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</si>
  <si>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</si>
  <si>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</si>
  <si>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</si>
  <si>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</si>
  <si>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</si>
  <si>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</si>
  <si>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</si>
  <si>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</si>
  <si>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</si>
  <si>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</si>
  <si>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</si>
  <si>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</si>
  <si>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</si>
  <si>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</si>
  <si>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</si>
  <si>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</si>
  <si>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</si>
  <si>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</si>
  <si>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</si>
  <si>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</si>
  <si>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</si>
  <si>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</si>
  <si>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</si>
  <si>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</si>
  <si>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</si>
  <si>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</si>
  <si>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</si>
  <si>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</si>
  <si>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</si>
  <si>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</si>
  <si>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</si>
  <si>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</si>
  <si>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</si>
  <si>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</si>
  <si>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</si>
  <si>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</si>
  <si>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</si>
  <si>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</si>
  <si>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</si>
  <si>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</si>
  <si>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</si>
  <si>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</si>
  <si>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</si>
  <si>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</si>
  <si>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 xml:space="preserve">Поступления от выпуска простых акций 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</si>
  <si>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</si>
  <si>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</si>
  <si>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</si>
  <si>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</si>
  <si>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</si>
  <si>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</si>
  <si>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2018 года</t>
  </si>
  <si>
    <t>Займы полученные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</si>
  <si>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</si>
  <si>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активы АО "Асыл Инвест" при присоединении</t>
  </si>
  <si>
    <t>ЦБ АО "Асыл Инвест" после ликвидации</t>
  </si>
  <si>
    <t>Телефон: +7 (727) 311-10-64 вн.645</t>
  </si>
  <si>
    <t>Место для печати</t>
  </si>
  <si>
    <t>Запасы</t>
  </si>
  <si>
    <t>Доходы от операций с производными финансовыми инструментами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</si>
  <si>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</si>
  <si>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</si>
  <si>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</si>
  <si>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</si>
  <si>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</si>
  <si>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</si>
  <si>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</si>
  <si>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</si>
  <si>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</si>
  <si>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</si>
  <si>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2019 года</t>
  </si>
  <si>
    <t>Погашение обязательств по выпущенным облигациям</t>
  </si>
  <si>
    <t>НА 30 ИЮНЯ 2019 ГОДА</t>
  </si>
  <si>
    <t>30 июня</t>
  </si>
  <si>
    <t>Председатель Правления _______________________ /Миникеев Р. Д.  Дата  подписания 05.07.2019 г.</t>
  </si>
  <si>
    <t>Главный бухгалтер ___________________________ / Хон Т.Э. Дата подписания 05.07.2019 г.</t>
  </si>
  <si>
    <t>ОТЧЕТ О ПРИБЫЛЯХ И УБЫТКАХ ЗА 6 МЕСЯЦЕВ, ЗАКОНЧИВШИХСЯ 30 ИЮНЯ 2019 ГОДА</t>
  </si>
  <si>
    <t>за 6 месяцев, закончившихся</t>
  </si>
  <si>
    <t>31 декабря 2017 года</t>
  </si>
  <si>
    <t>30 июня 2018 года</t>
  </si>
  <si>
    <t>31 декабря 2018 года</t>
  </si>
  <si>
    <t>30 июня 2019 года</t>
  </si>
  <si>
    <t>ЗА 6 МЕСЯЦЕВ, ЗАКОНЧИВШИХСЯ 30 ИЮНЯ 2019 ГОДА</t>
  </si>
  <si>
    <t>Влияние изменений валютного курса на денежные средства и их эквиваленты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</si>
</sst>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-* #,##0_р_._-;\-* #,##0_р_._-;_-* &quot;-&quot;??_р_._-;_-@_-"/>
    <numFmt numFmtId="174" formatCode="[$-409]d\-mmm\-yy;@"/>
    <numFmt numFmtId="175" formatCode="#,##0_);\(#,##0\);\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3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167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4" fontId="48" fillId="0" borderId="0"/>
    <xf numFmtId="0" fontId="2" fillId="0" borderId="0"/>
  </cellStyleXfs>
  <cellXfs count="143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/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 horizontal="right" vertical="center"/>
    </xf>
    <xf numFmtId="3" fontId="32" fillId="24" borderId="0" xfId="0" applyNumberFormat="1" applyFont="1" applyFill="1" applyAlignment="1">
      <alignment horizontal="right" vertical="center"/>
    </xf>
    <xf numFmtId="0" fontId="32" fillId="24" borderId="10" xfId="0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right" vertical="center" wrapText="1"/>
    </xf>
    <xf numFmtId="3" fontId="38" fillId="24" borderId="0" xfId="0" applyNumberFormat="1" applyFont="1" applyFill="1" applyAlignment="1">
      <alignment horizontal="right" vertical="center"/>
    </xf>
    <xf numFmtId="3" fontId="38" fillId="24" borderId="12" xfId="0" applyNumberFormat="1" applyFont="1" applyFill="1" applyBorder="1" applyAlignment="1">
      <alignment horizontal="right" vertical="center"/>
    </xf>
    <xf numFmtId="0" fontId="38" fillId="24" borderId="12" xfId="0" applyFont="1" applyFill="1" applyBorder="1" applyAlignment="1">
      <alignment horizontal="right" vertical="center" wrapText="1"/>
    </xf>
    <xf numFmtId="0" fontId="33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right" vertical="center" wrapText="1"/>
    </xf>
    <xf numFmtId="173" fontId="34" fillId="24" borderId="0" xfId="108" applyNumberFormat="1" applyFont="1" applyFill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9" fillId="24" borderId="0" xfId="1" applyFont="1" applyFill="1"/>
    <xf numFmtId="0" fontId="41" fillId="24" borderId="0" xfId="1" applyFont="1" applyFill="1" applyAlignment="1">
      <alignment horizontal="center"/>
    </xf>
    <xf numFmtId="0" fontId="39" fillId="24" borderId="0" xfId="1" applyFont="1" applyFill="1" applyAlignment="1">
      <alignment horizontal="center"/>
    </xf>
    <xf numFmtId="0" fontId="40" fillId="24" borderId="0" xfId="0" applyFont="1" applyFill="1"/>
    <xf numFmtId="0" fontId="40" fillId="24" borderId="0" xfId="1" applyFont="1" applyFill="1" applyAlignment="1">
      <alignment horizontal="left"/>
    </xf>
    <xf numFmtId="0" fontId="42" fillId="24" borderId="0" xfId="1" applyFont="1" applyFill="1" applyAlignment="1">
      <alignment horizontal="left"/>
    </xf>
    <xf numFmtId="0" fontId="42" fillId="24" borderId="0" xfId="1" applyFont="1" applyFill="1" applyAlignment="1">
      <alignment horizontal="center"/>
    </xf>
    <xf numFmtId="0" fontId="40" fillId="24" borderId="0" xfId="1" applyFont="1" applyFill="1" applyAlignment="1">
      <alignment horizontal="center"/>
    </xf>
    <xf numFmtId="0" fontId="39" fillId="24" borderId="0" xfId="1" applyFont="1" applyFill="1" applyAlignment="1">
      <alignment vertical="center"/>
    </xf>
    <xf numFmtId="0" fontId="41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center"/>
    </xf>
    <xf numFmtId="0" fontId="39" fillId="24" borderId="0" xfId="1" applyFont="1" applyFill="1" applyAlignment="1">
      <alignment horizontal="center" vertical="top" wrapText="1"/>
    </xf>
    <xf numFmtId="1" fontId="40" fillId="24" borderId="0" xfId="1" applyNumberFormat="1" applyFont="1" applyFill="1" applyAlignment="1">
      <alignment vertical="center"/>
    </xf>
    <xf numFmtId="1" fontId="40" fillId="24" borderId="0" xfId="1" applyNumberFormat="1" applyFont="1" applyFill="1" applyAlignment="1">
      <alignment horizontal="center" vertical="center"/>
    </xf>
    <xf numFmtId="0" fontId="40" fillId="24" borderId="0" xfId="1" applyFont="1" applyFill="1" applyAlignment="1">
      <alignment vertical="center"/>
    </xf>
    <xf numFmtId="3" fontId="39" fillId="24" borderId="0" xfId="1" applyNumberFormat="1" applyFont="1" applyFill="1" applyAlignment="1">
      <alignment horizontal="right" vertical="center"/>
    </xf>
    <xf numFmtId="3" fontId="40" fillId="24" borderId="0" xfId="1" applyNumberFormat="1" applyFont="1" applyFill="1" applyAlignment="1">
      <alignment horizontal="right" vertical="center"/>
    </xf>
    <xf numFmtId="3" fontId="40" fillId="24" borderId="0" xfId="0" applyNumberFormat="1" applyFont="1" applyFill="1"/>
    <xf numFmtId="0" fontId="40" fillId="24" borderId="0" xfId="1" applyFont="1" applyFill="1" applyAlignment="1">
      <alignment vertical="center" wrapText="1"/>
    </xf>
    <xf numFmtId="0" fontId="42" fillId="24" borderId="0" xfId="0" applyFont="1" applyFill="1"/>
    <xf numFmtId="4" fontId="40" fillId="24" borderId="0" xfId="0" applyNumberFormat="1" applyFont="1" applyFill="1"/>
    <xf numFmtId="0" fontId="39" fillId="24" borderId="0" xfId="1" applyFont="1" applyFill="1" applyAlignment="1">
      <alignment vertical="center" wrapText="1"/>
    </xf>
    <xf numFmtId="0" fontId="40" fillId="24" borderId="0" xfId="1" applyFont="1" applyFill="1" applyAlignment="1">
      <alignment horizontal="right"/>
    </xf>
    <xf numFmtId="173" fontId="40" fillId="24" borderId="0" xfId="82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right"/>
    </xf>
    <xf numFmtId="3" fontId="40" fillId="24" borderId="0" xfId="1" applyNumberFormat="1" applyFont="1" applyFill="1" applyAlignment="1">
      <alignment horizontal="center"/>
    </xf>
    <xf numFmtId="0" fontId="40" fillId="24" borderId="0" xfId="1" applyFont="1" applyFill="1"/>
    <xf numFmtId="0" fontId="40" fillId="24" borderId="0" xfId="1" applyFont="1" applyFill="1" applyAlignment="1">
      <alignment horizontal="right" vertical="center"/>
    </xf>
    <xf numFmtId="0" fontId="42" fillId="24" borderId="0" xfId="0" applyFont="1" applyFill="1" applyAlignment="1">
      <alignment horizontal="right"/>
    </xf>
    <xf numFmtId="0" fontId="40" fillId="24" borderId="0" xfId="0" applyFont="1" applyFill="1" applyAlignment="1">
      <alignment horizontal="right"/>
    </xf>
    <xf numFmtId="0" fontId="36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3" fillId="24" borderId="0" xfId="0" applyFont="1" applyFill="1" applyAlignment="1">
      <alignment horizontal="right" vertical="center" wrapText="1"/>
    </xf>
    <xf numFmtId="3" fontId="33" fillId="24" borderId="11" xfId="0" applyNumberFormat="1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 horizontal="right" vertical="center" wrapText="1"/>
    </xf>
    <xf numFmtId="173" fontId="32" fillId="24" borderId="0" xfId="108" applyNumberFormat="1" applyFont="1" applyFill="1" applyAlignment="1">
      <alignment horizontal="right" vertical="center"/>
    </xf>
    <xf numFmtId="0" fontId="32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173" fontId="34" fillId="24" borderId="0" xfId="108" applyNumberFormat="1" applyFont="1" applyFill="1" applyAlignment="1">
      <alignment horizontal="center" vertical="center" wrapText="1"/>
    </xf>
    <xf numFmtId="173" fontId="34" fillId="24" borderId="11" xfId="108" applyNumberFormat="1" applyFont="1" applyFill="1" applyBorder="1" applyAlignment="1">
      <alignment horizontal="center" vertical="center" wrapText="1"/>
    </xf>
    <xf numFmtId="173" fontId="33" fillId="24" borderId="11" xfId="108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173" fontId="32" fillId="24" borderId="11" xfId="108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/>
    </xf>
    <xf numFmtId="3" fontId="46" fillId="24" borderId="10" xfId="0" applyNumberFormat="1" applyFont="1" applyFill="1" applyBorder="1" applyAlignment="1">
      <alignment horizontal="center" vertical="center" wrapText="1"/>
    </xf>
    <xf numFmtId="3" fontId="47" fillId="24" borderId="0" xfId="0" applyNumberFormat="1" applyFont="1" applyFill="1" applyAlignment="1">
      <alignment horizontal="right"/>
    </xf>
    <xf numFmtId="3" fontId="47" fillId="24" borderId="0" xfId="0" applyNumberFormat="1" applyFont="1" applyFill="1"/>
    <xf numFmtId="173" fontId="0" fillId="24" borderId="0" xfId="0" applyNumberFormat="1" applyFill="1"/>
    <xf numFmtId="3" fontId="34" fillId="24" borderId="0" xfId="0" applyNumberFormat="1" applyFont="1" applyFill="1"/>
    <xf numFmtId="0" fontId="45" fillId="24" borderId="0" xfId="0" applyFont="1" applyFill="1" applyAlignment="1">
      <alignment horizontal="left"/>
    </xf>
    <xf numFmtId="173" fontId="0" fillId="24" borderId="0" xfId="0" applyNumberFormat="1" applyFill="1" applyAlignment="1">
      <alignment horizontal="center"/>
    </xf>
    <xf numFmtId="167" fontId="0" fillId="24" borderId="0" xfId="108" applyFont="1" applyFill="1" applyAlignment="1">
      <alignment horizontal="center"/>
    </xf>
    <xf numFmtId="0" fontId="44" fillId="24" borderId="0" xfId="0" applyFont="1" applyFill="1" applyAlignment="1">
      <alignment horizontal="left"/>
    </xf>
    <xf numFmtId="0" fontId="49" fillId="24" borderId="0" xfId="0" applyFont="1" applyFill="1" applyAlignment="1">
      <alignment horizontal="left" vertical="center"/>
    </xf>
    <xf numFmtId="0" fontId="50" fillId="24" borderId="0" xfId="0" applyFont="1" applyFill="1"/>
    <xf numFmtId="0" fontId="50" fillId="0" borderId="0" xfId="0" applyFont="1"/>
    <xf numFmtId="0" fontId="51" fillId="24" borderId="0" xfId="0" applyFont="1" applyFill="1" applyAlignment="1">
      <alignment horizontal="left" vertical="center"/>
    </xf>
    <xf numFmtId="0" fontId="52" fillId="24" borderId="0" xfId="0" applyFont="1" applyFill="1" applyAlignment="1">
      <alignment horizontal="left" vertical="center"/>
    </xf>
    <xf numFmtId="3" fontId="50" fillId="24" borderId="0" xfId="0" applyNumberFormat="1" applyFont="1" applyFill="1"/>
    <xf numFmtId="3" fontId="50" fillId="0" borderId="0" xfId="0" applyNumberFormat="1" applyFont="1"/>
    <xf numFmtId="3" fontId="53" fillId="24" borderId="0" xfId="0" applyNumberFormat="1" applyFont="1" applyFill="1"/>
    <xf numFmtId="0" fontId="34" fillId="24" borderId="0" xfId="0" applyFont="1" applyFill="1" applyAlignment="1">
      <alignment wrapText="1"/>
    </xf>
    <xf numFmtId="175" fontId="34" fillId="24" borderId="0" xfId="108" applyNumberFormat="1" applyFont="1" applyFill="1" applyAlignment="1">
      <alignment horizontal="right" vertical="center" wrapText="1"/>
    </xf>
    <xf numFmtId="175" fontId="34" fillId="24" borderId="11" xfId="0" applyNumberFormat="1" applyFont="1" applyFill="1" applyBorder="1" applyAlignment="1">
      <alignment horizontal="right" vertical="center" wrapText="1"/>
    </xf>
    <xf numFmtId="175" fontId="33" fillId="24" borderId="0" xfId="108" applyNumberFormat="1" applyFont="1" applyFill="1" applyAlignment="1">
      <alignment horizontal="right" vertical="center" wrapText="1"/>
    </xf>
    <xf numFmtId="175" fontId="34" fillId="24" borderId="0" xfId="0" applyNumberFormat="1" applyFont="1" applyFill="1" applyAlignment="1">
      <alignment vertical="center" wrapText="1"/>
    </xf>
    <xf numFmtId="175" fontId="34" fillId="24" borderId="11" xfId="108" applyNumberFormat="1" applyFont="1" applyFill="1" applyBorder="1" applyAlignment="1">
      <alignment horizontal="right" vertical="center" wrapText="1"/>
    </xf>
    <xf numFmtId="175" fontId="34" fillId="24" borderId="10" xfId="0" applyNumberFormat="1" applyFont="1" applyFill="1" applyBorder="1" applyAlignment="1">
      <alignment horizontal="right" vertical="center" wrapText="1"/>
    </xf>
    <xf numFmtId="175" fontId="32" fillId="24" borderId="0" xfId="0" applyNumberFormat="1" applyFont="1" applyFill="1" applyAlignment="1">
      <alignment horizontal="right" vertical="center" wrapText="1"/>
    </xf>
    <xf numFmtId="175" fontId="32" fillId="24" borderId="0" xfId="108" applyNumberFormat="1" applyFont="1" applyFill="1" applyAlignment="1">
      <alignment horizontal="right" vertical="center" wrapText="1"/>
    </xf>
    <xf numFmtId="4" fontId="50" fillId="0" borderId="0" xfId="0" applyNumberFormat="1" applyFont="1"/>
    <xf numFmtId="0" fontId="34" fillId="24" borderId="0" xfId="0" applyFont="1" applyFill="1" applyAlignment="1">
      <alignment horizontal="right" vertical="center" wrapText="1"/>
    </xf>
    <xf numFmtId="175" fontId="50" fillId="24" borderId="0" xfId="0" applyNumberFormat="1" applyFont="1" applyFill="1"/>
    <xf numFmtId="167" fontId="50" fillId="0" borderId="0" xfId="108" applyFont="1"/>
    <xf numFmtId="167" fontId="50" fillId="0" borderId="0" xfId="108" applyFont="1" applyAlignment="1">
      <alignment horizontal="right"/>
    </xf>
    <xf numFmtId="3" fontId="42" fillId="24" borderId="0" xfId="0" applyNumberFormat="1" applyFont="1" applyFill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3" fontId="33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175" fontId="33" fillId="24" borderId="0" xfId="0" applyNumberFormat="1" applyFont="1" applyFill="1" applyAlignment="1">
      <alignment horizontal="right" vertical="center" wrapText="1"/>
    </xf>
    <xf numFmtId="175" fontId="38" fillId="24" borderId="0" xfId="0" applyNumberFormat="1" applyFont="1" applyFill="1" applyAlignment="1">
      <alignment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0" fontId="43" fillId="24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3" fontId="33" fillId="24" borderId="0" xfId="0" applyNumberFormat="1" applyFont="1" applyFill="1" applyAlignment="1">
      <alignment horizontal="right" vertical="center" wrapText="1"/>
    </xf>
    <xf numFmtId="3" fontId="33" fillId="24" borderId="12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right" vertical="center" wrapText="1"/>
    </xf>
    <xf numFmtId="0" fontId="3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3" fontId="38" fillId="24" borderId="0" xfId="0" applyNumberFormat="1" applyFont="1" applyFill="1" applyAlignment="1">
      <alignment horizontal="right" vertical="center" wrapText="1"/>
    </xf>
    <xf numFmtId="0" fontId="44" fillId="24" borderId="0" xfId="0" applyFont="1" applyFill="1" applyAlignment="1">
      <alignment horizontal="left" wrapText="1"/>
    </xf>
    <xf numFmtId="0" fontId="43" fillId="24" borderId="0" xfId="0" applyFont="1" applyFill="1" applyAlignment="1">
      <alignment horizontal="left"/>
    </xf>
    <xf numFmtId="175" fontId="33" fillId="24" borderId="0" xfId="0" applyNumberFormat="1" applyFont="1" applyFill="1" applyAlignment="1">
      <alignment horizontal="right" vertical="center" wrapText="1"/>
    </xf>
    <xf numFmtId="175" fontId="33" fillId="24" borderId="12" xfId="0" applyNumberFormat="1" applyFont="1" applyFill="1" applyBorder="1" applyAlignment="1">
      <alignment horizontal="right" vertical="center" wrapText="1"/>
    </xf>
    <xf numFmtId="175" fontId="38" fillId="24" borderId="0" xfId="0" applyNumberFormat="1" applyFont="1" applyFill="1" applyAlignment="1">
      <alignment vertical="center" wrapText="1"/>
    </xf>
    <xf numFmtId="175" fontId="33" fillId="24" borderId="13" xfId="0" applyNumberFormat="1" applyFont="1" applyFill="1" applyBorder="1" applyAlignment="1">
      <alignment horizontal="right" vertical="center" wrapText="1"/>
    </xf>
    <xf numFmtId="175" fontId="33" fillId="24" borderId="10" xfId="0" applyNumberFormat="1" applyFont="1" applyFill="1" applyBorder="1" applyAlignment="1">
      <alignment horizontal="right" vertical="center" wrapText="1"/>
    </xf>
    <xf numFmtId="175" fontId="33" fillId="24" borderId="11" xfId="0" applyNumberFormat="1" applyFont="1" applyFill="1" applyBorder="1" applyAlignment="1">
      <alignment horizontal="right" vertical="center" wrapText="1"/>
    </xf>
    <xf numFmtId="175" fontId="32" fillId="24" borderId="0" xfId="0" applyNumberFormat="1" applyFont="1" applyFill="1" applyAlignment="1">
      <alignment vertical="center" wrapText="1"/>
    </xf>
    <xf numFmtId="175" fontId="34" fillId="24" borderId="0" xfId="0" applyNumberFormat="1" applyFont="1" applyFill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</cellXfs>
  <cellStyles count="113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86;&#1090;&#1095;&#1077;&#1090;&#1085;&#1086;&#1089;&#1090;&#1100;%20&#1079;&#1072;%202%20&#1082;&#1074;.2019&#1075;&#1086;&#1076;.%20&#1050;&#107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Движение капитала"/>
      <sheetName val="Движение денег"/>
      <sheetName val="ОДДС прошлого года"/>
      <sheetName val="доп к ОДДС"/>
      <sheetName val="Лист2"/>
      <sheetName val="ОС"/>
      <sheetName val="оборотка"/>
      <sheetName val="ЦБ"/>
      <sheetName val="облиги"/>
      <sheetName val="ОПУ НБРК"/>
    </sheetNames>
    <sheetDataSet>
      <sheetData sheetId="0">
        <row r="4">
          <cell r="A4" t="str">
            <v>НА 30 ИЮНЯ 2019 ГОДА</v>
          </cell>
        </row>
        <row r="10">
          <cell r="B10">
            <v>621064</v>
          </cell>
          <cell r="C10">
            <v>836224</v>
          </cell>
        </row>
        <row r="50">
          <cell r="A50" t="str">
            <v>Председатель Правления _______________________ /Миникеев Р. Д.  Дата  подписания 05.07.2019 г.</v>
          </cell>
        </row>
        <row r="52">
          <cell r="A52" t="str">
            <v>Главный бухгалтер ___________________________ / Хон Т.Э. Дата подписания 05.07.2019 г.</v>
          </cell>
        </row>
      </sheetData>
      <sheetData sheetId="1">
        <row r="42">
          <cell r="B42">
            <v>1027553</v>
          </cell>
        </row>
        <row r="44">
          <cell r="B44">
            <v>770</v>
          </cell>
        </row>
        <row r="46">
          <cell r="B46">
            <v>1026783</v>
          </cell>
        </row>
      </sheetData>
      <sheetData sheetId="2"/>
      <sheetData sheetId="3"/>
      <sheetData sheetId="4">
        <row r="12">
          <cell r="B12">
            <v>-2800207</v>
          </cell>
        </row>
        <row r="14">
          <cell r="B14">
            <v>18414</v>
          </cell>
        </row>
        <row r="15">
          <cell r="B15">
            <v>1770537</v>
          </cell>
        </row>
        <row r="16">
          <cell r="B16">
            <v>4003</v>
          </cell>
        </row>
        <row r="17">
          <cell r="B17">
            <v>-11912</v>
          </cell>
        </row>
        <row r="18">
          <cell r="B18">
            <v>95174</v>
          </cell>
        </row>
        <row r="19">
          <cell r="B19">
            <v>31722</v>
          </cell>
        </row>
        <row r="20">
          <cell r="B20">
            <v>-79457</v>
          </cell>
        </row>
        <row r="28">
          <cell r="B28">
            <v>397374</v>
          </cell>
        </row>
        <row r="29">
          <cell r="B29">
            <v>125059</v>
          </cell>
        </row>
        <row r="30">
          <cell r="B30">
            <v>-2433248</v>
          </cell>
        </row>
        <row r="31">
          <cell r="B31">
            <v>-377006</v>
          </cell>
        </row>
        <row r="32">
          <cell r="B32">
            <v>6092</v>
          </cell>
        </row>
        <row r="34">
          <cell r="B34">
            <v>-8464048</v>
          </cell>
        </row>
        <row r="35">
          <cell r="B35">
            <v>813805</v>
          </cell>
        </row>
        <row r="36">
          <cell r="B36">
            <v>187914</v>
          </cell>
        </row>
        <row r="40">
          <cell r="B40" t="str">
            <v>-</v>
          </cell>
        </row>
        <row r="46">
          <cell r="B46">
            <v>60777</v>
          </cell>
        </row>
        <row r="51">
          <cell r="B51">
            <v>5222995</v>
          </cell>
        </row>
        <row r="52">
          <cell r="B52">
            <v>-8634</v>
          </cell>
        </row>
        <row r="53">
          <cell r="B53">
            <v>2883960</v>
          </cell>
        </row>
        <row r="54">
          <cell r="B54">
            <v>4424449</v>
          </cell>
        </row>
        <row r="55">
          <cell r="B55">
            <v>-843994</v>
          </cell>
        </row>
        <row r="60">
          <cell r="B60">
            <v>180303</v>
          </cell>
        </row>
      </sheetData>
      <sheetData sheetId="5">
        <row r="10">
          <cell r="AB10">
            <v>4669282.8131199991</v>
          </cell>
        </row>
        <row r="12">
          <cell r="AB12">
            <v>75927</v>
          </cell>
        </row>
        <row r="13">
          <cell r="AB13">
            <v>76707</v>
          </cell>
        </row>
        <row r="14">
          <cell r="AB14">
            <v>0</v>
          </cell>
        </row>
        <row r="17">
          <cell r="AB17">
            <v>145413.41502000004</v>
          </cell>
        </row>
        <row r="18">
          <cell r="AB18">
            <v>-26601.215150000007</v>
          </cell>
        </row>
        <row r="19">
          <cell r="AB19">
            <v>-5800426.8131199991</v>
          </cell>
        </row>
        <row r="21">
          <cell r="AB21">
            <v>-204697.59374000004</v>
          </cell>
        </row>
        <row r="27">
          <cell r="AB27">
            <v>2520603.4161599996</v>
          </cell>
        </row>
        <row r="28">
          <cell r="AB28">
            <v>76247.925440000006</v>
          </cell>
        </row>
        <row r="29">
          <cell r="AB29">
            <v>2180698.1709500002</v>
          </cell>
        </row>
        <row r="30">
          <cell r="AB30">
            <v>150265</v>
          </cell>
        </row>
        <row r="31">
          <cell r="AB31">
            <v>4481</v>
          </cell>
        </row>
        <row r="33">
          <cell r="AB33">
            <v>-3088884.17344</v>
          </cell>
        </row>
        <row r="34">
          <cell r="AB34">
            <v>40443</v>
          </cell>
        </row>
        <row r="36">
          <cell r="AB36">
            <v>161921</v>
          </cell>
        </row>
        <row r="37">
          <cell r="AB37">
            <v>-35685.971519999905</v>
          </cell>
        </row>
        <row r="48">
          <cell r="AB48">
            <v>-187698.66672000001</v>
          </cell>
        </row>
        <row r="50">
          <cell r="AB50">
            <v>0</v>
          </cell>
        </row>
        <row r="56">
          <cell r="AB56">
            <v>0</v>
          </cell>
        </row>
        <row r="58">
          <cell r="AB58">
            <v>-1661730.135</v>
          </cell>
        </row>
        <row r="59">
          <cell r="AB59">
            <v>1577230.7455699998</v>
          </cell>
        </row>
        <row r="60">
          <cell r="AB60">
            <v>-1915438.9229499998</v>
          </cell>
        </row>
      </sheetData>
      <sheetData sheetId="6"/>
      <sheetData sheetId="7"/>
      <sheetData sheetId="8"/>
      <sheetData sheetId="9"/>
      <sheetData sheetId="10"/>
      <sheetData sheetId="11">
        <row r="11">
          <cell r="D11">
            <v>1603991</v>
          </cell>
          <cell r="F11">
            <v>1369257</v>
          </cell>
        </row>
        <row r="30">
          <cell r="D30">
            <v>604610</v>
          </cell>
          <cell r="F30">
            <v>341116</v>
          </cell>
        </row>
        <row r="44">
          <cell r="D44">
            <v>2627965</v>
          </cell>
          <cell r="F44">
            <v>3045714</v>
          </cell>
        </row>
        <row r="45">
          <cell r="D45">
            <v>8766252</v>
          </cell>
          <cell r="F45">
            <v>9921472</v>
          </cell>
        </row>
        <row r="46">
          <cell r="D46">
            <v>381</v>
          </cell>
          <cell r="F46">
            <v>3</v>
          </cell>
        </row>
        <row r="47">
          <cell r="D47">
            <v>1716033</v>
          </cell>
          <cell r="F47">
            <v>629679</v>
          </cell>
        </row>
        <row r="49">
          <cell r="D49">
            <v>0</v>
          </cell>
        </row>
        <row r="57">
          <cell r="D57">
            <v>1847191</v>
          </cell>
          <cell r="F57">
            <v>27334</v>
          </cell>
        </row>
        <row r="58">
          <cell r="D58">
            <v>30813</v>
          </cell>
          <cell r="F58">
            <v>456</v>
          </cell>
        </row>
        <row r="60">
          <cell r="D60">
            <v>2219029</v>
          </cell>
          <cell r="F60">
            <v>2832411</v>
          </cell>
        </row>
        <row r="66">
          <cell r="D66">
            <v>90778</v>
          </cell>
          <cell r="F66">
            <v>146072</v>
          </cell>
        </row>
        <row r="81">
          <cell r="D81">
            <v>549507</v>
          </cell>
          <cell r="F81">
            <v>935751</v>
          </cell>
        </row>
        <row r="82">
          <cell r="D82">
            <v>7635108</v>
          </cell>
          <cell r="F82">
            <v>11985504</v>
          </cell>
        </row>
        <row r="83">
          <cell r="D83">
            <v>14302</v>
          </cell>
          <cell r="F83">
            <v>9871</v>
          </cell>
        </row>
        <row r="84">
          <cell r="D84">
            <v>1579297</v>
          </cell>
          <cell r="F84">
            <v>903559</v>
          </cell>
        </row>
        <row r="86">
          <cell r="D86">
            <v>0</v>
          </cell>
        </row>
        <row r="94">
          <cell r="D94">
            <v>1975535</v>
          </cell>
          <cell r="F94">
            <v>108064</v>
          </cell>
        </row>
        <row r="95">
          <cell r="D95">
            <v>2021216</v>
          </cell>
          <cell r="F95">
            <v>1225918</v>
          </cell>
        </row>
        <row r="103">
          <cell r="D103">
            <v>84911</v>
          </cell>
          <cell r="F103">
            <v>0</v>
          </cell>
        </row>
        <row r="106">
          <cell r="D106">
            <v>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view="pageBreakPreview" topLeftCell="A25" zoomScaleNormal="100" zoomScaleSheetLayoutView="100" workbookViewId="0">
      <selection activeCell="G20" sqref="G20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4.7109375" style="7" customWidth="1"/>
    <col min="4" max="4" width="8.85546875" style="2"/>
    <col min="5" max="5" width="9.5703125" style="2" bestFit="1" customWidth="1"/>
    <col min="6" max="16384" width="8.85546875" style="2"/>
  </cols>
  <sheetData>
    <row r="1" spans="1:3" ht="15.75">
      <c r="A1" s="1" t="s">
        <v>1</v>
      </c>
    </row>
    <row r="2" spans="1:3" ht="15.75">
      <c r="A2" s="3"/>
    </row>
    <row r="3" spans="1:3">
      <c r="A3" s="4" t="s">
        <v>3</v>
      </c>
    </row>
    <row r="4" spans="1:3">
      <c r="A4" s="4" t="s">
        <v>114</v>
      </c>
    </row>
    <row r="5" spans="1:3">
      <c r="A5" s="5" t="s">
        <v>2</v>
      </c>
    </row>
    <row r="7" spans="1:3">
      <c r="A7" s="122"/>
      <c r="B7" s="16" t="s">
        <v>115</v>
      </c>
      <c r="C7" s="16" t="s">
        <v>4</v>
      </c>
    </row>
    <row r="8" spans="1:3">
      <c r="A8" s="122"/>
      <c r="B8" s="16" t="s">
        <v>112</v>
      </c>
      <c r="C8" s="16" t="s">
        <v>93</v>
      </c>
    </row>
    <row r="9" spans="1:3">
      <c r="A9" s="111" t="s">
        <v>14</v>
      </c>
      <c r="B9" s="57"/>
      <c r="C9" s="57"/>
    </row>
    <row r="10" spans="1:3" ht="14.45" customHeight="1">
      <c r="A10" s="106" t="s">
        <v>15</v>
      </c>
      <c r="B10" s="61">
        <v>621064</v>
      </c>
      <c r="C10" s="61">
        <f>836224</f>
        <v>836224</v>
      </c>
    </row>
    <row r="11" spans="1:3">
      <c r="A11" s="106" t="s">
        <v>16</v>
      </c>
      <c r="B11" s="61"/>
      <c r="C11" s="61"/>
    </row>
    <row r="12" spans="1:3">
      <c r="A12" s="106" t="s">
        <v>17</v>
      </c>
      <c r="B12" s="61">
        <v>2466519</v>
      </c>
      <c r="C12" s="61">
        <f>2544359</f>
        <v>2544359</v>
      </c>
    </row>
    <row r="13" spans="1:3">
      <c r="A13" s="106" t="s">
        <v>18</v>
      </c>
      <c r="B13" s="61"/>
      <c r="C13" s="61"/>
    </row>
    <row r="14" spans="1:3">
      <c r="A14" s="106" t="s">
        <v>19</v>
      </c>
      <c r="B14" s="61">
        <v>44004100</v>
      </c>
      <c r="C14" s="61">
        <v>45442710</v>
      </c>
    </row>
    <row r="15" spans="1:3" ht="14.45" customHeight="1">
      <c r="A15" s="123" t="s">
        <v>20</v>
      </c>
    </row>
    <row r="16" spans="1:3">
      <c r="A16" s="123"/>
      <c r="B16" s="98">
        <v>574</v>
      </c>
      <c r="C16" s="98">
        <v>574</v>
      </c>
    </row>
    <row r="17" spans="1:3" ht="19.5" customHeight="1">
      <c r="A17" s="106" t="s">
        <v>21</v>
      </c>
      <c r="B17" s="61">
        <v>741310</v>
      </c>
      <c r="C17" s="61">
        <v>624419</v>
      </c>
    </row>
    <row r="18" spans="1:3" ht="24">
      <c r="A18" s="106" t="s">
        <v>22</v>
      </c>
      <c r="B18" s="61">
        <v>25487</v>
      </c>
      <c r="C18" s="61">
        <v>30610</v>
      </c>
    </row>
    <row r="19" spans="1:3">
      <c r="A19" s="106" t="s">
        <v>23</v>
      </c>
      <c r="B19" s="61">
        <v>7862428</v>
      </c>
      <c r="C19" s="61">
        <v>9923533</v>
      </c>
    </row>
    <row r="20" spans="1:3">
      <c r="A20" s="106" t="s">
        <v>24</v>
      </c>
      <c r="B20" s="61">
        <v>299696</v>
      </c>
      <c r="C20" s="61">
        <v>114269</v>
      </c>
    </row>
    <row r="21" spans="1:3">
      <c r="A21" s="106" t="s">
        <v>100</v>
      </c>
      <c r="B21" s="61">
        <v>257</v>
      </c>
      <c r="C21" s="61">
        <v>103</v>
      </c>
    </row>
    <row r="22" spans="1:3">
      <c r="A22" s="106" t="s">
        <v>25</v>
      </c>
      <c r="B22" s="61">
        <v>948</v>
      </c>
      <c r="C22" s="61">
        <v>7623</v>
      </c>
    </row>
    <row r="23" spans="1:3">
      <c r="A23" s="106" t="s">
        <v>26</v>
      </c>
      <c r="B23" s="61">
        <v>265645</v>
      </c>
      <c r="C23" s="61">
        <v>409235</v>
      </c>
    </row>
    <row r="24" spans="1:3">
      <c r="A24" s="106" t="s">
        <v>110</v>
      </c>
      <c r="B24" s="61">
        <v>1785868</v>
      </c>
      <c r="C24" s="61">
        <v>0</v>
      </c>
    </row>
    <row r="25" spans="1:3" ht="15.75" thickBot="1">
      <c r="A25" s="106" t="s">
        <v>5</v>
      </c>
      <c r="B25" s="62">
        <f>1798152-B24</f>
        <v>12284</v>
      </c>
      <c r="C25" s="62">
        <v>16919</v>
      </c>
    </row>
    <row r="26" spans="1:3">
      <c r="A26" s="106"/>
      <c r="B26" s="61"/>
      <c r="C26" s="58"/>
    </row>
    <row r="27" spans="1:3" ht="15.75" thickBot="1">
      <c r="A27" s="111" t="s">
        <v>27</v>
      </c>
      <c r="B27" s="63">
        <f>SUM(B10:B25)</f>
        <v>58086180</v>
      </c>
      <c r="C27" s="63">
        <f>SUM(C10:C25)</f>
        <v>59950578</v>
      </c>
    </row>
    <row r="28" spans="1:3">
      <c r="A28" s="111"/>
      <c r="B28" s="58"/>
      <c r="C28" s="58"/>
    </row>
    <row r="29" spans="1:3" ht="15.75" thickBot="1">
      <c r="A29" s="111" t="s">
        <v>28</v>
      </c>
      <c r="B29" s="64"/>
      <c r="C29" s="63"/>
    </row>
    <row r="30" spans="1:3">
      <c r="A30" s="106" t="s">
        <v>29</v>
      </c>
      <c r="B30" s="61">
        <v>21224675</v>
      </c>
      <c r="C30" s="61">
        <v>24320973</v>
      </c>
    </row>
    <row r="31" spans="1:3">
      <c r="A31" s="106" t="s">
        <v>50</v>
      </c>
      <c r="B31" s="61">
        <v>8194721</v>
      </c>
      <c r="C31" s="61">
        <v>10223404</v>
      </c>
    </row>
    <row r="32" spans="1:3">
      <c r="A32" s="106" t="s">
        <v>94</v>
      </c>
      <c r="B32" s="61"/>
      <c r="C32" s="61"/>
    </row>
    <row r="33" spans="1:5">
      <c r="A33" s="106" t="s">
        <v>30</v>
      </c>
      <c r="B33" s="61">
        <v>163900</v>
      </c>
      <c r="C33" s="61">
        <v>87193</v>
      </c>
    </row>
    <row r="34" spans="1:5">
      <c r="A34" s="106" t="s">
        <v>6</v>
      </c>
      <c r="B34" s="61">
        <v>20161</v>
      </c>
      <c r="C34" s="61">
        <v>19774</v>
      </c>
    </row>
    <row r="35" spans="1:5">
      <c r="A35" s="106" t="s">
        <v>31</v>
      </c>
      <c r="B35" s="61">
        <v>20529</v>
      </c>
      <c r="C35" s="61">
        <v>6835</v>
      </c>
    </row>
    <row r="36" spans="1:5">
      <c r="A36" s="106" t="s">
        <v>32</v>
      </c>
      <c r="B36" s="61">
        <v>26681</v>
      </c>
      <c r="C36" s="61">
        <v>319</v>
      </c>
    </row>
    <row r="37" spans="1:5">
      <c r="A37" s="106" t="s">
        <v>7</v>
      </c>
      <c r="B37" s="61">
        <f>990+241+2139678-B38</f>
        <v>189231</v>
      </c>
      <c r="C37" s="61">
        <v>27310</v>
      </c>
    </row>
    <row r="38" spans="1:5">
      <c r="A38" s="106" t="s">
        <v>111</v>
      </c>
      <c r="B38" s="61">
        <v>1951678</v>
      </c>
      <c r="C38" s="61">
        <v>0</v>
      </c>
    </row>
    <row r="39" spans="1:5" ht="15.75" thickBot="1">
      <c r="A39" s="111" t="s">
        <v>8</v>
      </c>
      <c r="B39" s="63">
        <f>SUM(B30:B38)</f>
        <v>31791576</v>
      </c>
      <c r="C39" s="63">
        <f>SUM(C30:C38)</f>
        <v>34685808</v>
      </c>
    </row>
    <row r="40" spans="1:5">
      <c r="A40" s="106"/>
      <c r="B40" s="58"/>
      <c r="C40" s="58"/>
    </row>
    <row r="41" spans="1:5" ht="15.75" thickBot="1">
      <c r="A41" s="111" t="s">
        <v>33</v>
      </c>
      <c r="B41" s="64"/>
      <c r="C41" s="64"/>
    </row>
    <row r="42" spans="1:5">
      <c r="A42" s="106" t="s">
        <v>34</v>
      </c>
      <c r="B42" s="61">
        <v>15701100</v>
      </c>
      <c r="C42" s="61">
        <v>15701100</v>
      </c>
    </row>
    <row r="43" spans="1:5">
      <c r="A43" s="106" t="s">
        <v>35</v>
      </c>
      <c r="B43" s="61">
        <v>278</v>
      </c>
      <c r="C43" s="61">
        <v>278</v>
      </c>
    </row>
    <row r="44" spans="1:5">
      <c r="A44" s="106" t="s">
        <v>49</v>
      </c>
      <c r="B44" s="61">
        <v>10593226</v>
      </c>
      <c r="C44" s="61">
        <v>9563392</v>
      </c>
      <c r="E44" s="74"/>
    </row>
    <row r="45" spans="1:5">
      <c r="A45" s="106"/>
      <c r="B45" s="61"/>
      <c r="C45" s="61"/>
    </row>
    <row r="46" spans="1:5" ht="15.75" thickBot="1">
      <c r="A46" s="111" t="s">
        <v>9</v>
      </c>
      <c r="B46" s="65">
        <f>SUM(B42:B45)</f>
        <v>26294604</v>
      </c>
      <c r="C46" s="65">
        <f>SUM(C42:C45)</f>
        <v>25264770</v>
      </c>
    </row>
    <row r="47" spans="1:5">
      <c r="A47" s="111"/>
      <c r="B47" s="110"/>
      <c r="C47" s="110"/>
    </row>
    <row r="48" spans="1:5" ht="15.75" thickBot="1">
      <c r="A48" s="111" t="s">
        <v>36</v>
      </c>
      <c r="B48" s="66">
        <f>B39+B46</f>
        <v>58086180</v>
      </c>
      <c r="C48" s="66">
        <f>C39+C46</f>
        <v>59950578</v>
      </c>
    </row>
    <row r="49" spans="1:3">
      <c r="B49" s="71">
        <f>B48-B27</f>
        <v>0</v>
      </c>
      <c r="C49" s="67"/>
    </row>
    <row r="50" spans="1:3" ht="27.75" customHeight="1">
      <c r="A50" s="120" t="s">
        <v>116</v>
      </c>
      <c r="B50" s="120"/>
      <c r="C50" s="121"/>
    </row>
    <row r="51" spans="1:3" ht="15" customHeight="1">
      <c r="A51" s="104"/>
      <c r="B51" s="68"/>
      <c r="C51" s="69"/>
    </row>
    <row r="52" spans="1:3">
      <c r="A52" s="120" t="s">
        <v>117</v>
      </c>
      <c r="B52" s="120"/>
      <c r="C52" s="121"/>
    </row>
    <row r="53" spans="1:3">
      <c r="A53" s="118"/>
      <c r="B53" s="118"/>
    </row>
    <row r="54" spans="1:3">
      <c r="A54" s="119" t="s">
        <v>98</v>
      </c>
      <c r="B54" s="119"/>
    </row>
    <row r="55" spans="1:3">
      <c r="A55" s="59" t="s">
        <v>99</v>
      </c>
      <c r="B55" s="70"/>
    </row>
    <row r="56" spans="1:3">
      <c r="B56" s="78">
        <f>B48-B27</f>
        <v>0</v>
      </c>
      <c r="C56" s="77">
        <f>C48-C27</f>
        <v>0</v>
      </c>
    </row>
  </sheetData>
  <mergeCells count="6">
    <mergeCell ref="A53:B53"/>
    <mergeCell ref="A54:B54"/>
    <mergeCell ref="A50:C50"/>
    <mergeCell ref="A52:C52"/>
    <mergeCell ref="A7:A8"/>
    <mergeCell ref="A15:A1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17"/>
  <sheetViews>
    <sheetView topLeftCell="A25" zoomScaleNormal="100" zoomScaleSheetLayoutView="100" workbookViewId="0">
      <selection activeCell="B58" sqref="B58"/>
    </sheetView>
  </sheetViews>
  <sheetFormatPr defaultColWidth="8.85546875" defaultRowHeight="12"/>
  <cols>
    <col min="1" max="1" width="58.28515625" style="23" customWidth="1"/>
    <col min="2" max="2" width="20.28515625" style="39" customWidth="1"/>
    <col min="3" max="3" width="18.5703125" style="23" customWidth="1"/>
    <col min="4" max="4" width="3.7109375" style="23" customWidth="1"/>
    <col min="5" max="5" width="18.5703125" style="23" hidden="1" customWidth="1"/>
    <col min="6" max="17" width="16.7109375" style="23" hidden="1" customWidth="1"/>
    <col min="18" max="18" width="10.5703125" style="23" hidden="1" customWidth="1"/>
    <col min="19" max="21" width="11.42578125" style="23" hidden="1" customWidth="1"/>
    <col min="22" max="22" width="8.85546875" style="23" collapsed="1"/>
    <col min="23" max="16384" width="8.85546875" style="23"/>
  </cols>
  <sheetData>
    <row r="1" spans="1:21" ht="15.75">
      <c r="A1" s="1" t="s">
        <v>1</v>
      </c>
      <c r="B1" s="21"/>
      <c r="C1" s="20"/>
      <c r="D1" s="22"/>
      <c r="E1" s="20"/>
      <c r="F1" s="22"/>
      <c r="G1" s="22"/>
      <c r="H1" s="22"/>
      <c r="I1" s="22"/>
      <c r="J1" s="22"/>
      <c r="K1" s="22"/>
      <c r="L1" s="22"/>
      <c r="M1" s="22"/>
      <c r="N1" s="22"/>
      <c r="O1" s="20"/>
      <c r="P1" s="20"/>
      <c r="Q1" s="20"/>
      <c r="R1" s="20"/>
    </row>
    <row r="2" spans="1:21" ht="12.75">
      <c r="A2" s="50"/>
      <c r="B2" s="21"/>
      <c r="C2" s="20"/>
      <c r="D2" s="22"/>
      <c r="E2" s="20"/>
      <c r="F2" s="22"/>
      <c r="G2" s="22"/>
      <c r="H2" s="22"/>
      <c r="I2" s="22"/>
      <c r="J2" s="22"/>
      <c r="K2" s="22"/>
      <c r="L2" s="22"/>
      <c r="M2" s="22"/>
      <c r="N2" s="22"/>
      <c r="O2" s="20"/>
      <c r="P2" s="20"/>
      <c r="Q2" s="20"/>
      <c r="R2" s="20"/>
    </row>
    <row r="3" spans="1:21" ht="12.75">
      <c r="A3" s="4" t="s">
        <v>118</v>
      </c>
      <c r="B3" s="26"/>
      <c r="C3" s="24"/>
      <c r="D3" s="27"/>
      <c r="E3" s="2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1" ht="12.75">
      <c r="A4" s="5" t="s">
        <v>2</v>
      </c>
      <c r="B4" s="29"/>
      <c r="C4" s="28"/>
      <c r="D4" s="30"/>
      <c r="E4" s="28"/>
      <c r="F4" s="30"/>
      <c r="G4" s="30"/>
      <c r="H4" s="30"/>
      <c r="I4" s="30"/>
      <c r="J4" s="30"/>
      <c r="K4" s="30"/>
      <c r="L4" s="30"/>
      <c r="M4" s="30"/>
      <c r="N4" s="30"/>
      <c r="O4" s="28"/>
      <c r="P4" s="28"/>
      <c r="Q4" s="28"/>
      <c r="R4" s="28"/>
    </row>
    <row r="5" spans="1:2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P5" s="27"/>
      <c r="Q5" s="27"/>
    </row>
    <row r="6" spans="1:21" ht="24">
      <c r="A6" s="122"/>
      <c r="B6" s="16" t="s">
        <v>119</v>
      </c>
      <c r="C6" s="16" t="s">
        <v>119</v>
      </c>
      <c r="D6" s="31"/>
      <c r="E6" s="28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1">
      <c r="A7" s="122"/>
      <c r="B7" s="16" t="s">
        <v>115</v>
      </c>
      <c r="C7" s="16" t="s">
        <v>115</v>
      </c>
      <c r="D7" s="33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21">
      <c r="A8" s="122"/>
      <c r="B8" s="16" t="s">
        <v>112</v>
      </c>
      <c r="C8" s="16" t="s">
        <v>93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S8" s="37"/>
    </row>
    <row r="9" spans="1:21" ht="15">
      <c r="A9" s="122"/>
      <c r="B9" s="51"/>
      <c r="C9" s="51"/>
      <c r="D9" s="36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S9" s="37"/>
    </row>
    <row r="10" spans="1:21">
      <c r="A10" s="105"/>
      <c r="B10" s="16"/>
      <c r="C10" s="16"/>
      <c r="D10" s="36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7"/>
      <c r="T10" s="37"/>
      <c r="U10" s="37"/>
    </row>
    <row r="11" spans="1:21">
      <c r="A11" s="105"/>
      <c r="B11" s="16"/>
      <c r="C11" s="16"/>
      <c r="D11" s="36"/>
      <c r="E11" s="3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7"/>
      <c r="U11" s="37"/>
    </row>
    <row r="12" spans="1:21">
      <c r="A12" s="105" t="s">
        <v>52</v>
      </c>
      <c r="B12" s="107">
        <f>'[1]ОПУ НБРК'!D11</f>
        <v>1603991</v>
      </c>
      <c r="C12" s="107">
        <f>'[1]ОПУ НБРК'!F11</f>
        <v>1369257</v>
      </c>
      <c r="D12" s="36"/>
      <c r="E12" s="3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7"/>
      <c r="T12" s="37"/>
      <c r="U12" s="37"/>
    </row>
    <row r="13" spans="1:21">
      <c r="A13" s="105" t="s">
        <v>37</v>
      </c>
      <c r="B13" s="107">
        <f>'[1]ОПУ НБРК'!D30</f>
        <v>604610</v>
      </c>
      <c r="C13" s="107">
        <f>'[1]ОПУ НБРК'!F30</f>
        <v>341116</v>
      </c>
      <c r="D13" s="36"/>
      <c r="E13" s="3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37"/>
    </row>
    <row r="14" spans="1:21">
      <c r="A14" s="105" t="s">
        <v>53</v>
      </c>
      <c r="B14" s="107">
        <f>'[1]ОПУ НБРК'!D44-'[1]ОПУ НБРК'!D81</f>
        <v>2078458</v>
      </c>
      <c r="C14" s="107">
        <f>'[1]ОПУ НБРК'!F44-'[1]ОПУ НБРК'!F81</f>
        <v>2109963</v>
      </c>
      <c r="D14" s="36"/>
      <c r="E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21">
      <c r="A15" s="122" t="s">
        <v>54</v>
      </c>
      <c r="B15" s="98"/>
      <c r="C15" s="98"/>
      <c r="D15" s="36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21">
      <c r="A16" s="122"/>
      <c r="B16" s="98"/>
      <c r="C16" s="98"/>
      <c r="D16" s="36"/>
      <c r="E16" s="3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T16" s="37"/>
    </row>
    <row r="17" spans="1:22">
      <c r="A17" s="122"/>
      <c r="B17" s="107">
        <f>'[1]ОПУ НБРК'!D45-'[1]ОПУ НБРК'!D82</f>
        <v>1131144</v>
      </c>
      <c r="C17" s="107">
        <f>'[1]ОПУ НБРК'!F45-'[1]ОПУ НБРК'!F82</f>
        <v>-2064032</v>
      </c>
      <c r="D17" s="35"/>
      <c r="E17" s="28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22">
      <c r="A18" s="105" t="s">
        <v>55</v>
      </c>
      <c r="B18" s="107">
        <f>'[1]ОПУ НБРК'!D46-'[1]ОПУ НБРК'!D83</f>
        <v>-13921</v>
      </c>
      <c r="C18" s="107">
        <f>'[1]ОПУ НБРК'!F46-'[1]ОПУ НБРК'!F83</f>
        <v>-9868</v>
      </c>
      <c r="D18" s="36"/>
      <c r="E18" s="3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2">
      <c r="A19" s="105" t="s">
        <v>56</v>
      </c>
      <c r="B19" s="107">
        <f>'[1]ОПУ НБРК'!D47-'[1]ОПУ НБРК'!D84</f>
        <v>136736</v>
      </c>
      <c r="C19" s="107">
        <f>'[1]ОПУ НБРК'!F47-'[1]ОПУ НБРК'!F84</f>
        <v>-273880</v>
      </c>
      <c r="D19" s="36"/>
      <c r="E19" s="3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22">
      <c r="A20" s="105" t="s">
        <v>38</v>
      </c>
      <c r="B20" s="18">
        <f>'[1]ОПУ НБРК'!D49-'[1]ОПУ НБРК'!D86</f>
        <v>0</v>
      </c>
      <c r="C20" s="18">
        <v>311324</v>
      </c>
      <c r="D20" s="36"/>
      <c r="E20" s="3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22">
      <c r="A21" s="105" t="s">
        <v>101</v>
      </c>
      <c r="B21" s="18"/>
      <c r="C21" s="18"/>
      <c r="D21" s="36"/>
      <c r="E21" s="3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22">
      <c r="A22" s="122" t="s">
        <v>95</v>
      </c>
      <c r="B22" s="127">
        <f>'[1]ОПУ НБРК'!D57-'[1]ОПУ НБРК'!D94</f>
        <v>-128344</v>
      </c>
      <c r="C22" s="127">
        <f>'[1]ОПУ НБРК'!F57-'[1]ОПУ НБРК'!F94</f>
        <v>-80730</v>
      </c>
      <c r="D22" s="36"/>
      <c r="E22" s="3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22">
      <c r="A23" s="122"/>
      <c r="B23" s="127"/>
      <c r="C23" s="127"/>
      <c r="D23" s="36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22" ht="12.75" thickBot="1">
      <c r="A24" s="105" t="s">
        <v>57</v>
      </c>
      <c r="B24" s="19">
        <f>'[1]ОПУ НБРК'!D58-'[1]ОПУ НБРК'!D103</f>
        <v>-54098</v>
      </c>
      <c r="C24" s="19">
        <f>'[1]ОПУ НБРК'!F58-'[1]ОПУ НБРК'!F103</f>
        <v>456</v>
      </c>
      <c r="D24" s="36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S24" s="40"/>
      <c r="T24" s="40"/>
    </row>
    <row r="25" spans="1:22">
      <c r="A25" s="105"/>
      <c r="B25" s="98"/>
      <c r="C25" s="98"/>
      <c r="D25" s="36"/>
      <c r="E25" s="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40"/>
    </row>
    <row r="26" spans="1:22" ht="12.75" thickBot="1">
      <c r="A26" s="109" t="s">
        <v>58</v>
      </c>
      <c r="B26" s="53">
        <f>SUM(B12:B24)</f>
        <v>5358576</v>
      </c>
      <c r="C26" s="53">
        <f>SUM(C12:C24)</f>
        <v>1703606</v>
      </c>
      <c r="D26" s="35"/>
      <c r="E26" s="2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22">
      <c r="A27" s="109"/>
      <c r="B27" s="98"/>
      <c r="C27" s="98"/>
      <c r="D27" s="36"/>
      <c r="E27" s="3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22">
      <c r="A28" s="105"/>
      <c r="B28" s="98"/>
      <c r="C28" s="98"/>
      <c r="D28" s="35"/>
      <c r="E28" s="4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22">
      <c r="A29" s="105"/>
      <c r="B29" s="98"/>
      <c r="C29" s="98"/>
      <c r="D29" s="36"/>
      <c r="E29" s="3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22">
      <c r="A30" s="105"/>
      <c r="B30" s="98"/>
      <c r="C30" s="98"/>
      <c r="D30" s="36"/>
      <c r="E30" s="3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22">
      <c r="A31" s="105" t="s">
        <v>39</v>
      </c>
      <c r="B31" s="107">
        <f>'[1]ОПУ НБРК'!D60</f>
        <v>2219029</v>
      </c>
      <c r="C31" s="107">
        <f>'[1]ОПУ НБРК'!F60</f>
        <v>2832411</v>
      </c>
      <c r="D31" s="36"/>
      <c r="E31" s="3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V31" s="37"/>
    </row>
    <row r="32" spans="1:22">
      <c r="A32" s="105" t="s">
        <v>40</v>
      </c>
      <c r="B32" s="107">
        <f>'[1]ОПУ НБРК'!D66</f>
        <v>90778</v>
      </c>
      <c r="C32" s="107">
        <f>'[1]ОПУ НБРК'!F66</f>
        <v>146072</v>
      </c>
      <c r="D32" s="35"/>
      <c r="E32" s="4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8">
      <c r="A33" s="105" t="s">
        <v>41</v>
      </c>
      <c r="B33" s="107"/>
      <c r="C33" s="107">
        <v>299412</v>
      </c>
      <c r="D33" s="36"/>
      <c r="E33" s="34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8">
      <c r="A34" s="105" t="s">
        <v>42</v>
      </c>
      <c r="B34" s="107"/>
      <c r="C34" s="107"/>
      <c r="D34" s="36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8">
      <c r="A35" s="105" t="s">
        <v>43</v>
      </c>
      <c r="B35" s="107">
        <f>'[1]ОПУ НБРК'!D95</f>
        <v>2021216</v>
      </c>
      <c r="C35" s="107">
        <f>'[1]ОПУ НБРК'!F95</f>
        <v>1225918</v>
      </c>
      <c r="D35" s="35"/>
      <c r="E35" s="28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8" ht="12.75" thickBot="1">
      <c r="A36" s="105" t="s">
        <v>44</v>
      </c>
      <c r="B36" s="54" t="s">
        <v>0</v>
      </c>
      <c r="C36" s="54" t="s">
        <v>0</v>
      </c>
      <c r="D36" s="42"/>
      <c r="E36" s="24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43"/>
    </row>
    <row r="37" spans="1:18">
      <c r="A37" s="105"/>
      <c r="B37" s="52"/>
      <c r="C37" s="52"/>
      <c r="D37" s="42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4"/>
      <c r="P37" s="44"/>
      <c r="Q37" s="44"/>
      <c r="R37" s="45"/>
    </row>
    <row r="38" spans="1:18" ht="12.75" thickBot="1">
      <c r="A38" s="109" t="s">
        <v>59</v>
      </c>
      <c r="B38" s="53">
        <f>SUM(B31:B36)</f>
        <v>4331023</v>
      </c>
      <c r="C38" s="53">
        <f>SUM(C31:C36)</f>
        <v>4503813</v>
      </c>
      <c r="D38" s="42"/>
      <c r="E38" s="24"/>
      <c r="F38" s="42"/>
      <c r="G38" s="42"/>
      <c r="H38" s="42"/>
      <c r="I38" s="42"/>
      <c r="J38" s="42"/>
      <c r="K38" s="42"/>
      <c r="L38" s="42"/>
      <c r="M38" s="42"/>
      <c r="N38" s="42"/>
      <c r="O38" s="44"/>
      <c r="P38" s="44"/>
      <c r="Q38" s="44"/>
      <c r="R38" s="45"/>
    </row>
    <row r="39" spans="1:18">
      <c r="A39" s="109"/>
      <c r="B39" s="52"/>
      <c r="C39" s="52"/>
      <c r="D39" s="42"/>
      <c r="E39" s="24"/>
      <c r="F39" s="42"/>
      <c r="G39" s="42"/>
      <c r="H39" s="42"/>
      <c r="I39" s="42"/>
      <c r="J39" s="42"/>
      <c r="K39" s="42"/>
      <c r="L39" s="42"/>
      <c r="M39" s="42"/>
      <c r="N39" s="42"/>
      <c r="O39" s="44"/>
      <c r="P39" s="44"/>
      <c r="Q39" s="44"/>
      <c r="R39" s="45"/>
    </row>
    <row r="40" spans="1:18">
      <c r="A40" s="109"/>
      <c r="B40" s="52"/>
      <c r="C40" s="52"/>
      <c r="D40" s="42"/>
      <c r="E40" s="24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6"/>
    </row>
    <row r="41" spans="1:18">
      <c r="A41" s="126" t="s">
        <v>60</v>
      </c>
      <c r="B41" s="52"/>
      <c r="C41" s="52"/>
      <c r="D41" s="42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6"/>
    </row>
    <row r="42" spans="1:18" ht="12.75" thickBot="1">
      <c r="A42" s="126"/>
      <c r="B42" s="53">
        <f>B26-B38</f>
        <v>1027553</v>
      </c>
      <c r="C42" s="53">
        <f>C26-C38</f>
        <v>-2800207</v>
      </c>
      <c r="D42" s="42"/>
      <c r="E42" s="2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6"/>
    </row>
    <row r="43" spans="1:18">
      <c r="A43" s="109"/>
      <c r="B43" s="52"/>
      <c r="C43" s="52"/>
      <c r="D43" s="42"/>
      <c r="E43" s="24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27"/>
    </row>
    <row r="44" spans="1:18" ht="12.75" thickBot="1">
      <c r="A44" s="105" t="s">
        <v>61</v>
      </c>
      <c r="B44" s="108">
        <f>'[1]ОПУ НБРК'!D106</f>
        <v>770</v>
      </c>
      <c r="C44" s="108">
        <f>'[1]ОПУ НБРК'!F106</f>
        <v>0</v>
      </c>
      <c r="D44" s="42"/>
      <c r="E44" s="24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27"/>
    </row>
    <row r="45" spans="1:18">
      <c r="A45" s="109"/>
      <c r="B45" s="55"/>
      <c r="C45" s="55"/>
      <c r="D45" s="47"/>
      <c r="E45" s="34"/>
      <c r="F45" s="47"/>
      <c r="G45" s="47"/>
      <c r="H45" s="47"/>
      <c r="I45" s="47"/>
      <c r="J45" s="47"/>
      <c r="K45" s="47"/>
      <c r="L45" s="47"/>
      <c r="M45" s="47"/>
      <c r="N45" s="47"/>
      <c r="O45" s="42"/>
      <c r="P45" s="42"/>
      <c r="Q45" s="42"/>
      <c r="R45" s="27"/>
    </row>
    <row r="46" spans="1:18">
      <c r="A46" s="126" t="s">
        <v>62</v>
      </c>
      <c r="B46" s="124">
        <f>B42-B44</f>
        <v>1026783</v>
      </c>
      <c r="C46" s="124">
        <f>C42</f>
        <v>-2800207</v>
      </c>
      <c r="D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8">
      <c r="A47" s="126"/>
      <c r="B47" s="124"/>
      <c r="C47" s="124"/>
      <c r="D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8" ht="12.75" thickBot="1">
      <c r="A48" s="126"/>
      <c r="B48" s="125"/>
      <c r="C48" s="125"/>
      <c r="D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 thickTop="1">
      <c r="B49" s="72">
        <f>-2088361-B46</f>
        <v>-3115144</v>
      </c>
      <c r="C49" s="73">
        <f>12732963-C46</f>
        <v>15533170</v>
      </c>
      <c r="D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>
      <c r="B50" s="48"/>
      <c r="D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5">
      <c r="A51" s="120" t="str">
        <f>[1]ББ!A50</f>
        <v>Председатель Правления _______________________ /Миникеев Р. Д.  Дата  подписания 05.07.2019 г.</v>
      </c>
      <c r="B51" s="120"/>
      <c r="C51" s="121"/>
      <c r="D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103"/>
      <c r="B52" s="103"/>
      <c r="D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118" t="str">
        <f>[1]ББ!A52</f>
        <v>Главный бухгалтер ___________________________ / Хон Т.Э. Дата подписания 05.07.2019 г.</v>
      </c>
      <c r="B53" s="118"/>
      <c r="D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118"/>
      <c r="B54" s="118"/>
      <c r="D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119" t="s">
        <v>98</v>
      </c>
      <c r="B55" s="119"/>
      <c r="D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59" t="s">
        <v>99</v>
      </c>
      <c r="B56" s="60"/>
      <c r="D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>
      <c r="B57" s="48"/>
      <c r="D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>
      <c r="B58" s="102"/>
      <c r="D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>
      <c r="B59" s="48"/>
      <c r="D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>
      <c r="B60" s="48"/>
      <c r="D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>
      <c r="B61" s="48"/>
      <c r="D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>
      <c r="B62" s="48"/>
      <c r="D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>
      <c r="B63" s="48"/>
      <c r="D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>
      <c r="B64" s="48"/>
      <c r="D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2:17">
      <c r="B65" s="48"/>
      <c r="D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2:17">
      <c r="B66" s="48"/>
      <c r="D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2:17">
      <c r="B67" s="48"/>
      <c r="D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2:17">
      <c r="B68" s="48"/>
      <c r="D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>
      <c r="B69" s="48"/>
      <c r="D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2:17">
      <c r="B70" s="48"/>
      <c r="D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2:17">
      <c r="B71" s="48"/>
      <c r="D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2:17">
      <c r="B72" s="48"/>
      <c r="D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2:17">
      <c r="B73" s="48"/>
      <c r="D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2:17">
      <c r="B74" s="48"/>
      <c r="D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2:17">
      <c r="B75" s="48"/>
      <c r="D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2:17">
      <c r="B76" s="48"/>
      <c r="D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77" spans="2:17">
      <c r="B77" s="48"/>
      <c r="D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17">
      <c r="B78" s="48"/>
      <c r="D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2:17">
      <c r="B79" s="48"/>
      <c r="D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</row>
    <row r="80" spans="2:17">
      <c r="B80" s="48"/>
      <c r="D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2:17">
      <c r="B81" s="48"/>
      <c r="D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2:17">
      <c r="B82" s="48"/>
      <c r="D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2:17">
      <c r="B83" s="48"/>
      <c r="D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2:17">
      <c r="B84" s="48"/>
      <c r="D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2:17">
      <c r="B85" s="48"/>
      <c r="D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2:17">
      <c r="B86" s="48"/>
      <c r="D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2:17">
      <c r="B87" s="48"/>
      <c r="D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2:17">
      <c r="B88" s="48"/>
      <c r="D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89" spans="2:17">
      <c r="B89" s="48"/>
      <c r="D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</row>
    <row r="90" spans="2:17">
      <c r="B90" s="48"/>
      <c r="D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2:17">
      <c r="B91" s="48"/>
      <c r="D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2:17">
      <c r="B92" s="48"/>
      <c r="D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</row>
    <row r="93" spans="2:17">
      <c r="B93" s="48"/>
      <c r="D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</row>
    <row r="94" spans="2:17">
      <c r="B94" s="48"/>
      <c r="D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2:17">
      <c r="B95" s="48"/>
      <c r="D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2:17">
      <c r="B96" s="48"/>
      <c r="D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2:17">
      <c r="B97" s="48"/>
      <c r="D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2:17">
      <c r="B98" s="48"/>
      <c r="D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</row>
    <row r="99" spans="2:17">
      <c r="B99" s="48"/>
      <c r="D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2:17">
      <c r="B100" s="48"/>
      <c r="D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7">
      <c r="B101" s="48"/>
      <c r="D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2:17">
      <c r="B102" s="48"/>
      <c r="D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2:17">
      <c r="B103" s="48"/>
      <c r="D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</row>
    <row r="104" spans="2:17">
      <c r="B104" s="48"/>
      <c r="D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2:17">
      <c r="B105" s="48"/>
      <c r="D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2:17">
      <c r="B106" s="48"/>
      <c r="D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</row>
    <row r="107" spans="2:17">
      <c r="B107" s="48"/>
      <c r="D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2:17">
      <c r="B108" s="48"/>
      <c r="D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</row>
    <row r="109" spans="2:17">
      <c r="B109" s="48"/>
      <c r="D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</row>
    <row r="110" spans="2:17">
      <c r="B110" s="48"/>
      <c r="D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>
      <c r="B111" s="48"/>
      <c r="D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</row>
    <row r="112" spans="2:17">
      <c r="B112" s="48"/>
      <c r="D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</row>
    <row r="113" spans="2:17">
      <c r="B113" s="48"/>
      <c r="D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2:17">
      <c r="B114" s="48"/>
      <c r="D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</row>
    <row r="115" spans="2:17">
      <c r="B115" s="48"/>
      <c r="D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2:17">
      <c r="B116" s="48"/>
      <c r="D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2:17">
      <c r="B117" s="48"/>
      <c r="D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</row>
    <row r="118" spans="2:17">
      <c r="B118" s="48"/>
      <c r="D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2:17">
      <c r="B119" s="48"/>
      <c r="D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</row>
    <row r="120" spans="2:17">
      <c r="B120" s="48"/>
      <c r="D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2:17">
      <c r="B121" s="48"/>
      <c r="D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2:17">
      <c r="B122" s="48"/>
      <c r="D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</row>
    <row r="123" spans="2:17">
      <c r="B123" s="48"/>
      <c r="D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2:17">
      <c r="B124" s="48"/>
      <c r="D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</row>
    <row r="125" spans="2:17">
      <c r="B125" s="48"/>
      <c r="D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</row>
    <row r="126" spans="2:17">
      <c r="B126" s="48"/>
      <c r="D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</row>
    <row r="127" spans="2:17">
      <c r="B127" s="48"/>
      <c r="D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2:17">
      <c r="B128" s="48"/>
      <c r="D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</row>
    <row r="129" spans="2:17">
      <c r="B129" s="48"/>
      <c r="D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</row>
    <row r="130" spans="2:17">
      <c r="B130" s="48"/>
      <c r="D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</row>
    <row r="131" spans="2:17">
      <c r="B131" s="48"/>
      <c r="D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</row>
    <row r="132" spans="2:17">
      <c r="B132" s="48"/>
      <c r="D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</row>
    <row r="133" spans="2:17">
      <c r="B133" s="48"/>
      <c r="D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</row>
    <row r="134" spans="2:17">
      <c r="B134" s="48"/>
      <c r="D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2:17">
      <c r="B135" s="48"/>
      <c r="D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</row>
    <row r="136" spans="2:17">
      <c r="B136" s="48"/>
      <c r="D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</row>
    <row r="137" spans="2:17">
      <c r="B137" s="48"/>
      <c r="D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</row>
    <row r="138" spans="2:17">
      <c r="B138" s="48"/>
      <c r="D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2:17">
      <c r="B139" s="48"/>
      <c r="D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2:17">
      <c r="B140" s="48"/>
      <c r="D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>
      <c r="B141" s="48"/>
      <c r="D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17">
      <c r="B142" s="48"/>
      <c r="D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2:17">
      <c r="B143" s="48"/>
      <c r="D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2:17">
      <c r="B144" s="48"/>
      <c r="D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2:17">
      <c r="B145" s="48"/>
      <c r="D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>
      <c r="B146" s="48"/>
      <c r="D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2:17">
      <c r="B147" s="48"/>
      <c r="D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2:17">
      <c r="B148" s="48"/>
      <c r="D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</row>
    <row r="149" spans="2:17">
      <c r="B149" s="48"/>
      <c r="D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2:17">
      <c r="B150" s="48"/>
      <c r="D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2:17">
      <c r="B151" s="48"/>
      <c r="D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2:17">
      <c r="B152" s="48"/>
      <c r="D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</row>
    <row r="153" spans="2:17">
      <c r="B153" s="48"/>
      <c r="D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</row>
    <row r="154" spans="2:17">
      <c r="B154" s="48"/>
      <c r="D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2:17">
      <c r="B155" s="48"/>
      <c r="D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</row>
    <row r="156" spans="2:17">
      <c r="B156" s="48"/>
      <c r="D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</row>
    <row r="157" spans="2:17">
      <c r="B157" s="48"/>
      <c r="D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</row>
    <row r="158" spans="2:17">
      <c r="B158" s="48"/>
      <c r="D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  <row r="159" spans="2:17">
      <c r="B159" s="48"/>
      <c r="D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</row>
    <row r="160" spans="2:17">
      <c r="B160" s="48"/>
      <c r="D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2:17">
      <c r="B161" s="48"/>
      <c r="D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</row>
    <row r="162" spans="2:17">
      <c r="B162" s="48"/>
      <c r="D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</row>
    <row r="163" spans="2:17">
      <c r="B163" s="48"/>
      <c r="D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2:17">
      <c r="B164" s="48"/>
      <c r="D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2:17">
      <c r="B165" s="48"/>
      <c r="D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</row>
    <row r="166" spans="2:17">
      <c r="B166" s="48"/>
      <c r="D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2:17">
      <c r="B167" s="48"/>
      <c r="D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</row>
    <row r="168" spans="2:17">
      <c r="B168" s="48"/>
      <c r="D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2:17">
      <c r="B169" s="48"/>
      <c r="D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</row>
    <row r="170" spans="2:17">
      <c r="B170" s="48"/>
      <c r="D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2:17">
      <c r="B171" s="48"/>
      <c r="D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</row>
    <row r="172" spans="2:17">
      <c r="B172" s="48"/>
      <c r="D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2:17">
      <c r="B173" s="48"/>
      <c r="D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2:17">
      <c r="B174" s="48"/>
      <c r="D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2:17">
      <c r="B175" s="48"/>
      <c r="D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2:17">
      <c r="B176" s="48"/>
      <c r="D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2:17">
      <c r="B177" s="48"/>
      <c r="D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</row>
    <row r="178" spans="2:17">
      <c r="B178" s="48"/>
      <c r="D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2:17">
      <c r="B179" s="48"/>
      <c r="D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2:17">
      <c r="B180" s="48"/>
      <c r="D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2:17">
      <c r="B181" s="48"/>
      <c r="D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</row>
    <row r="182" spans="2:17">
      <c r="B182" s="48"/>
      <c r="D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2:17">
      <c r="B183" s="48"/>
      <c r="D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2:17">
      <c r="B184" s="48"/>
      <c r="D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2:17">
      <c r="B185" s="48"/>
      <c r="D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2:17">
      <c r="B186" s="48"/>
      <c r="D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2:17">
      <c r="B187" s="48"/>
      <c r="D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2:17">
      <c r="B188" s="48"/>
      <c r="D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2:17">
      <c r="B189" s="48"/>
      <c r="D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2:17">
      <c r="B190" s="48"/>
      <c r="D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2:17">
      <c r="B191" s="48"/>
      <c r="D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2:17">
      <c r="B192" s="48"/>
      <c r="D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2:17">
      <c r="B193" s="48"/>
      <c r="D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2:17">
      <c r="B194" s="48"/>
      <c r="D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2:17">
      <c r="B195" s="48"/>
      <c r="D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2:17">
      <c r="B196" s="48"/>
      <c r="D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2:17">
      <c r="B197" s="48"/>
      <c r="D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2:17">
      <c r="B198" s="48"/>
      <c r="D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2:17">
      <c r="B199" s="48"/>
      <c r="D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2:17">
      <c r="B200" s="48"/>
      <c r="D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2:17">
      <c r="B201" s="48"/>
      <c r="D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2:17">
      <c r="B202" s="48"/>
      <c r="D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2:17">
      <c r="B203" s="48"/>
      <c r="D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>
      <c r="B204" s="48"/>
      <c r="D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2:17">
      <c r="B205" s="48"/>
      <c r="D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2:17">
      <c r="B206" s="48"/>
      <c r="D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2:17">
      <c r="B207" s="48"/>
      <c r="D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2:17">
      <c r="B208" s="48"/>
      <c r="D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2:17">
      <c r="B209" s="48"/>
      <c r="D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2:17">
      <c r="B210" s="48"/>
      <c r="D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2:17">
      <c r="B211" s="48"/>
      <c r="D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2:17">
      <c r="B212" s="48"/>
      <c r="D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2:17">
      <c r="B213" s="48"/>
      <c r="D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2:17">
      <c r="B214" s="48"/>
      <c r="D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2:17">
      <c r="B215" s="48"/>
      <c r="D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2:17">
      <c r="B216" s="48"/>
      <c r="D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2:17">
      <c r="B217" s="48"/>
      <c r="D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</sheetData>
  <mergeCells count="13">
    <mergeCell ref="A6:A9"/>
    <mergeCell ref="A15:A17"/>
    <mergeCell ref="C22:C23"/>
    <mergeCell ref="A22:A23"/>
    <mergeCell ref="B22:B23"/>
    <mergeCell ref="A55:B55"/>
    <mergeCell ref="A51:C51"/>
    <mergeCell ref="C46:C48"/>
    <mergeCell ref="A41:A42"/>
    <mergeCell ref="A46:A48"/>
    <mergeCell ref="B46:B48"/>
    <mergeCell ref="A53:B53"/>
    <mergeCell ref="A54:B5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3"/>
  <sheetViews>
    <sheetView zoomScaleNormal="100" zoomScaleSheetLayoutView="100" workbookViewId="0">
      <selection sqref="A1:XFD1048576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2.42578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10</v>
      </c>
    </row>
    <row r="4" spans="1:8">
      <c r="A4" s="4" t="str">
        <f>[1]ББ!A4</f>
        <v>НА 30 ИЮНЯ 2019 ГОДА</v>
      </c>
    </row>
    <row r="5" spans="1:8">
      <c r="A5" s="5" t="s">
        <v>2</v>
      </c>
    </row>
    <row r="7" spans="1:8" s="6" customFormat="1" ht="24">
      <c r="A7" s="129"/>
      <c r="B7" s="110" t="s">
        <v>45</v>
      </c>
      <c r="C7" s="128"/>
      <c r="D7" s="128" t="s">
        <v>11</v>
      </c>
      <c r="E7" s="128"/>
      <c r="F7" s="128" t="s">
        <v>63</v>
      </c>
      <c r="G7" s="128"/>
      <c r="H7" s="110" t="s">
        <v>47</v>
      </c>
    </row>
    <row r="8" spans="1:8" s="6" customFormat="1" ht="12">
      <c r="A8" s="129"/>
      <c r="B8" s="110" t="s">
        <v>46</v>
      </c>
      <c r="C8" s="128"/>
      <c r="D8" s="128"/>
      <c r="E8" s="128"/>
      <c r="F8" s="128"/>
      <c r="G8" s="128"/>
      <c r="H8" s="110" t="s">
        <v>48</v>
      </c>
    </row>
    <row r="9" spans="1:8" s="6" customFormat="1" ht="12">
      <c r="A9" s="106"/>
      <c r="B9" s="106"/>
      <c r="C9" s="106"/>
      <c r="D9" s="106"/>
      <c r="E9" s="106"/>
      <c r="F9" s="106"/>
      <c r="G9" s="106"/>
      <c r="H9" s="106"/>
    </row>
    <row r="10" spans="1:8" s="6" customFormat="1" ht="12">
      <c r="A10" s="126" t="s">
        <v>120</v>
      </c>
      <c r="B10" s="130">
        <v>5327184</v>
      </c>
      <c r="C10" s="130"/>
      <c r="D10" s="130">
        <v>278</v>
      </c>
      <c r="E10" s="130"/>
      <c r="F10" s="130">
        <v>10819440</v>
      </c>
      <c r="G10" s="130"/>
      <c r="H10" s="130">
        <f>B10+D10+F10</f>
        <v>16146902</v>
      </c>
    </row>
    <row r="11" spans="1:8" s="6" customFormat="1" ht="12">
      <c r="A11" s="126"/>
      <c r="B11" s="130"/>
      <c r="C11" s="130"/>
      <c r="D11" s="130"/>
      <c r="E11" s="130"/>
      <c r="F11" s="130"/>
      <c r="G11" s="130"/>
      <c r="H11" s="130"/>
    </row>
    <row r="12" spans="1:8" s="6" customFormat="1" ht="12">
      <c r="A12" s="105" t="s">
        <v>12</v>
      </c>
      <c r="B12" s="8" t="s">
        <v>0</v>
      </c>
      <c r="C12" s="12"/>
      <c r="D12" s="12" t="s">
        <v>0</v>
      </c>
      <c r="E12" s="12"/>
      <c r="F12" s="9">
        <v>-2800207</v>
      </c>
      <c r="G12" s="12"/>
      <c r="H12" s="9">
        <f>F12</f>
        <v>-2800207</v>
      </c>
    </row>
    <row r="13" spans="1:8" s="6" customFormat="1" ht="12">
      <c r="A13" s="105" t="s">
        <v>97</v>
      </c>
      <c r="B13" s="56">
        <v>-8634</v>
      </c>
      <c r="C13" s="12"/>
      <c r="D13" s="12"/>
      <c r="E13" s="12"/>
      <c r="F13" s="9"/>
      <c r="G13" s="12"/>
      <c r="H13" s="9">
        <f>B13</f>
        <v>-8634</v>
      </c>
    </row>
    <row r="14" spans="1:8" s="6" customFormat="1" ht="12">
      <c r="A14" s="105" t="s">
        <v>96</v>
      </c>
      <c r="B14" s="56">
        <v>741821</v>
      </c>
      <c r="C14" s="12"/>
      <c r="D14" s="12"/>
      <c r="E14" s="12"/>
      <c r="F14" s="9"/>
      <c r="G14" s="12"/>
      <c r="H14" s="9">
        <f>B14</f>
        <v>741821</v>
      </c>
    </row>
    <row r="15" spans="1:8" s="6" customFormat="1" ht="12">
      <c r="A15" s="105" t="s">
        <v>51</v>
      </c>
      <c r="B15" s="8"/>
      <c r="C15" s="12"/>
      <c r="D15" s="12" t="s">
        <v>0</v>
      </c>
      <c r="E15" s="12"/>
      <c r="F15" s="9"/>
      <c r="G15" s="12"/>
      <c r="H15" s="9">
        <f>F15</f>
        <v>0</v>
      </c>
    </row>
    <row r="16" spans="1:8" s="6" customFormat="1" ht="12">
      <c r="A16" s="105" t="s">
        <v>13</v>
      </c>
      <c r="B16" s="9">
        <v>4481174</v>
      </c>
      <c r="C16" s="12"/>
      <c r="D16" s="12" t="s">
        <v>0</v>
      </c>
      <c r="E16" s="12"/>
      <c r="F16" s="8" t="s">
        <v>0</v>
      </c>
      <c r="G16" s="12"/>
      <c r="H16" s="9">
        <f>B16</f>
        <v>4481174</v>
      </c>
    </row>
    <row r="17" spans="1:8" s="6" customFormat="1" ht="12">
      <c r="A17" s="105"/>
      <c r="B17" s="9"/>
      <c r="C17" s="12"/>
      <c r="D17" s="12"/>
      <c r="E17" s="12"/>
      <c r="F17" s="8"/>
      <c r="G17" s="12"/>
      <c r="H17" s="9"/>
    </row>
    <row r="18" spans="1:8" s="6" customFormat="1" ht="12">
      <c r="A18" s="109" t="s">
        <v>121</v>
      </c>
      <c r="B18" s="13">
        <f>SUM(B10:B17)</f>
        <v>10541545</v>
      </c>
      <c r="C18" s="17"/>
      <c r="D18" s="13">
        <f>SUM(D10:D17)</f>
        <v>278</v>
      </c>
      <c r="E18" s="17"/>
      <c r="F18" s="13">
        <f>SUM(F10:F17)</f>
        <v>8019233</v>
      </c>
      <c r="G18" s="17"/>
      <c r="H18" s="13">
        <f>SUM(H10:H17)</f>
        <v>18561056</v>
      </c>
    </row>
    <row r="19" spans="1:8" s="6" customFormat="1" ht="12">
      <c r="A19" s="105"/>
      <c r="B19" s="8"/>
      <c r="C19" s="12"/>
      <c r="D19" s="12"/>
      <c r="E19" s="12"/>
      <c r="F19" s="8"/>
      <c r="G19" s="12"/>
      <c r="H19" s="8"/>
    </row>
    <row r="20" spans="1:8" s="6" customFormat="1" ht="12">
      <c r="A20" s="126" t="s">
        <v>122</v>
      </c>
      <c r="B20" s="13">
        <v>15701100</v>
      </c>
      <c r="C20" s="17"/>
      <c r="D20" s="13">
        <v>278</v>
      </c>
      <c r="E20" s="17"/>
      <c r="F20" s="13">
        <v>9563392</v>
      </c>
      <c r="G20" s="17"/>
      <c r="H20" s="13">
        <v>25264770</v>
      </c>
    </row>
    <row r="21" spans="1:8" s="6" customFormat="1" ht="12">
      <c r="A21" s="126"/>
      <c r="B21" s="8"/>
      <c r="C21" s="12"/>
      <c r="D21" s="12"/>
      <c r="E21" s="12"/>
      <c r="F21" s="56"/>
      <c r="G21" s="12"/>
      <c r="H21" s="8"/>
    </row>
    <row r="22" spans="1:8" s="6" customFormat="1" ht="12">
      <c r="A22" s="105" t="s">
        <v>12</v>
      </c>
      <c r="B22" s="8" t="s">
        <v>0</v>
      </c>
      <c r="C22" s="12"/>
      <c r="D22" s="12" t="s">
        <v>0</v>
      </c>
      <c r="E22" s="12"/>
      <c r="F22" s="9">
        <f>[1]ОПиУ!B46+3051</f>
        <v>1029834</v>
      </c>
      <c r="G22" s="12"/>
      <c r="H22" s="9">
        <f>F22</f>
        <v>1029834</v>
      </c>
    </row>
    <row r="23" spans="1:8" s="6" customFormat="1" ht="12">
      <c r="A23" s="105" t="s">
        <v>51</v>
      </c>
      <c r="B23" s="8"/>
      <c r="C23" s="12"/>
      <c r="D23" s="12" t="s">
        <v>0</v>
      </c>
      <c r="E23" s="12"/>
      <c r="F23" s="9"/>
      <c r="G23" s="12"/>
      <c r="H23" s="9">
        <v>0</v>
      </c>
    </row>
    <row r="24" spans="1:8" s="6" customFormat="1" ht="12.75" thickBot="1">
      <c r="A24" s="105" t="s">
        <v>13</v>
      </c>
      <c r="B24" s="9"/>
      <c r="C24" s="12"/>
      <c r="D24" s="12" t="s">
        <v>0</v>
      </c>
      <c r="E24" s="12"/>
      <c r="F24" s="8" t="s">
        <v>0</v>
      </c>
      <c r="G24" s="12"/>
      <c r="H24" s="9">
        <v>0</v>
      </c>
    </row>
    <row r="25" spans="1:8" s="6" customFormat="1" ht="12">
      <c r="A25" s="105"/>
      <c r="B25" s="10"/>
      <c r="C25" s="12"/>
      <c r="D25" s="11"/>
      <c r="E25" s="12"/>
      <c r="F25" s="10"/>
      <c r="G25" s="12"/>
      <c r="H25" s="10"/>
    </row>
    <row r="26" spans="1:8" s="6" customFormat="1" ht="12.75" thickBot="1">
      <c r="A26" s="109" t="s">
        <v>123</v>
      </c>
      <c r="B26" s="14">
        <v>15701100</v>
      </c>
      <c r="C26" s="17"/>
      <c r="D26" s="15">
        <v>278</v>
      </c>
      <c r="E26" s="17"/>
      <c r="F26" s="14">
        <f>F20+F22</f>
        <v>10593226</v>
      </c>
      <c r="G26" s="17"/>
      <c r="H26" s="14">
        <f>H20+H22</f>
        <v>26294604</v>
      </c>
    </row>
    <row r="27" spans="1:8" s="6" customFormat="1" ht="12.75" thickTop="1"/>
    <row r="28" spans="1:8" s="6" customFormat="1" ht="12"/>
    <row r="29" spans="1:8" s="6" customFormat="1" ht="12.75">
      <c r="A29" s="118" t="str">
        <f>[1]ББ!A50</f>
        <v>Председатель Правления _______________________ /Миникеев Р. Д.  Дата  подписания 05.07.2019 г.</v>
      </c>
      <c r="B29" s="118"/>
      <c r="C29" s="118"/>
      <c r="D29" s="118"/>
      <c r="F29" s="75"/>
      <c r="H29" s="75"/>
    </row>
    <row r="30" spans="1:8" s="6" customFormat="1" ht="12.75">
      <c r="A30" s="103"/>
      <c r="B30" s="103"/>
      <c r="C30" s="103"/>
      <c r="D30" s="103"/>
    </row>
    <row r="31" spans="1:8" s="6" customFormat="1" ht="12.75">
      <c r="A31" s="118" t="str">
        <f>[1]ББ!A52</f>
        <v>Главный бухгалтер ___________________________ / Хон Т.Э. Дата подписания 05.07.2019 г.</v>
      </c>
      <c r="B31" s="118"/>
      <c r="C31" s="118"/>
      <c r="D31" s="118"/>
    </row>
    <row r="32" spans="1:8" s="6" customFormat="1" ht="12.75">
      <c r="A32" s="118"/>
      <c r="B32" s="118"/>
      <c r="C32" s="118"/>
      <c r="D32" s="118"/>
    </row>
    <row r="33" spans="1:8" s="6" customFormat="1" ht="12.75">
      <c r="A33" s="119" t="s">
        <v>98</v>
      </c>
      <c r="B33" s="119"/>
      <c r="C33" s="119"/>
      <c r="D33" s="119"/>
    </row>
    <row r="34" spans="1:8" s="6" customFormat="1" ht="12.75">
      <c r="A34" s="59" t="s">
        <v>99</v>
      </c>
      <c r="B34" s="13"/>
      <c r="C34" s="17"/>
      <c r="D34" s="13"/>
      <c r="E34" s="17"/>
      <c r="F34" s="13"/>
      <c r="G34" s="17"/>
      <c r="H34" s="13"/>
    </row>
    <row r="35" spans="1:8" s="6" customFormat="1" ht="12"/>
    <row r="36" spans="1:8" s="6" customFormat="1" ht="12"/>
    <row r="37" spans="1:8" s="6" customFormat="1" ht="12"/>
    <row r="38" spans="1:8" s="6" customFormat="1" ht="12"/>
    <row r="39" spans="1:8" s="6" customFormat="1" ht="12"/>
    <row r="40" spans="1:8" s="6" customFormat="1" ht="12"/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</sheetData>
  <mergeCells count="19">
    <mergeCell ref="H10:H11"/>
    <mergeCell ref="G10:G11"/>
    <mergeCell ref="A10:A11"/>
    <mergeCell ref="B10:B11"/>
    <mergeCell ref="C10:C11"/>
    <mergeCell ref="D10:D11"/>
    <mergeCell ref="E10:E11"/>
    <mergeCell ref="F10:F11"/>
    <mergeCell ref="A32:D32"/>
    <mergeCell ref="A33:D33"/>
    <mergeCell ref="A29:D29"/>
    <mergeCell ref="A31:D31"/>
    <mergeCell ref="G7:G8"/>
    <mergeCell ref="A7:A8"/>
    <mergeCell ref="C7:C8"/>
    <mergeCell ref="D7:D8"/>
    <mergeCell ref="E7:E8"/>
    <mergeCell ref="F7:F8"/>
    <mergeCell ref="A20:A2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dimension ref="A1:G75"/>
  <sheetViews>
    <sheetView tabSelected="1" view="pageBreakPreview" topLeftCell="A46" zoomScaleNormal="100" zoomScaleSheetLayoutView="100" workbookViewId="0">
      <selection activeCell="B74" sqref="B73:D74"/>
    </sheetView>
  </sheetViews>
  <sheetFormatPr defaultRowHeight="15"/>
  <cols>
    <col min="1" max="1" width="62.28515625" style="82" bestFit="1" customWidth="1"/>
    <col min="2" max="2" width="14.7109375" style="82" customWidth="1"/>
    <col min="3" max="3" width="2.28515625" style="82" customWidth="1"/>
    <col min="4" max="4" width="13.28515625" style="81" customWidth="1"/>
    <col min="5" max="5" width="2.7109375" style="82" customWidth="1"/>
    <col min="6" max="6" width="21.140625" style="82" customWidth="1"/>
    <col min="7" max="7" width="16.140625" style="100" customWidth="1"/>
    <col min="8" max="16384" width="9.140625" style="82"/>
  </cols>
  <sheetData>
    <row r="1" spans="1:7" ht="15.75">
      <c r="A1" s="80" t="s">
        <v>1</v>
      </c>
      <c r="B1" s="81"/>
      <c r="C1" s="81"/>
      <c r="E1" s="81"/>
    </row>
    <row r="2" spans="1:7" ht="15.75">
      <c r="A2" s="80"/>
      <c r="B2" s="81"/>
      <c r="C2" s="81"/>
      <c r="E2" s="81"/>
    </row>
    <row r="3" spans="1:7">
      <c r="A3" s="83" t="s">
        <v>64</v>
      </c>
      <c r="B3" s="81"/>
      <c r="C3" s="81"/>
      <c r="E3" s="81"/>
    </row>
    <row r="4" spans="1:7">
      <c r="A4" s="83" t="s">
        <v>124</v>
      </c>
      <c r="B4" s="81"/>
      <c r="C4" s="81"/>
      <c r="E4" s="81"/>
    </row>
    <row r="5" spans="1:7">
      <c r="A5" s="84" t="s">
        <v>2</v>
      </c>
      <c r="B5" s="81"/>
      <c r="C5" s="81"/>
      <c r="E5" s="81"/>
    </row>
    <row r="6" spans="1:7">
      <c r="A6" s="81"/>
      <c r="B6" s="81"/>
      <c r="C6" s="81"/>
      <c r="E6" s="81"/>
    </row>
    <row r="7" spans="1:7">
      <c r="A7" s="81"/>
      <c r="B7" s="81"/>
      <c r="C7" s="81"/>
      <c r="E7" s="81"/>
    </row>
    <row r="8" spans="1:7" ht="26.25" customHeight="1">
      <c r="A8" s="111" t="s">
        <v>65</v>
      </c>
      <c r="B8" s="16" t="s">
        <v>119</v>
      </c>
      <c r="C8" s="126"/>
      <c r="D8" s="16" t="s">
        <v>119</v>
      </c>
      <c r="E8" s="6"/>
    </row>
    <row r="9" spans="1:7">
      <c r="A9" s="111" t="s">
        <v>66</v>
      </c>
      <c r="B9" s="16" t="s">
        <v>115</v>
      </c>
      <c r="C9" s="126"/>
      <c r="D9" s="16" t="s">
        <v>115</v>
      </c>
      <c r="E9" s="6"/>
    </row>
    <row r="10" spans="1:7">
      <c r="A10" s="88"/>
      <c r="B10" s="16" t="s">
        <v>112</v>
      </c>
      <c r="C10" s="126"/>
      <c r="D10" s="16" t="s">
        <v>93</v>
      </c>
      <c r="E10" s="6"/>
    </row>
    <row r="11" spans="1:7">
      <c r="A11" s="111"/>
      <c r="B11" s="16"/>
      <c r="C11" s="109"/>
      <c r="D11" s="16"/>
      <c r="E11" s="6"/>
    </row>
    <row r="12" spans="1:7">
      <c r="A12" s="105" t="s">
        <v>67</v>
      </c>
      <c r="B12" s="114">
        <f>[1]ОПиУ!B42</f>
        <v>1027553</v>
      </c>
      <c r="C12" s="115"/>
      <c r="D12" s="114">
        <f>'[1]ОДДС прошлого года'!B12</f>
        <v>-2800207</v>
      </c>
      <c r="E12" s="6"/>
      <c r="G12" s="101"/>
    </row>
    <row r="13" spans="1:7">
      <c r="A13" s="105" t="s">
        <v>68</v>
      </c>
      <c r="B13" s="114">
        <f>SUM(B14:B20)</f>
        <v>-1064395.39387</v>
      </c>
      <c r="C13" s="114">
        <f t="shared" ref="C13:D13" si="0">SUM(C14:C20)</f>
        <v>0</v>
      </c>
      <c r="D13" s="114">
        <f t="shared" si="0"/>
        <v>1828481</v>
      </c>
      <c r="E13" s="6"/>
    </row>
    <row r="14" spans="1:7">
      <c r="A14" s="105" t="s">
        <v>105</v>
      </c>
      <c r="B14" s="114">
        <f>'[1]доп к ОДДС'!AB13</f>
        <v>76707</v>
      </c>
      <c r="C14" s="115"/>
      <c r="D14" s="114">
        <f>'[1]ОДДС прошлого года'!B14</f>
        <v>18414</v>
      </c>
      <c r="E14" s="6"/>
    </row>
    <row r="15" spans="1:7" ht="24">
      <c r="A15" s="105" t="s">
        <v>103</v>
      </c>
      <c r="B15" s="114">
        <f>'[1]доп к ОДДС'!AB10+'[1]доп к ОДДС'!AB19</f>
        <v>-1131144</v>
      </c>
      <c r="C15" s="115"/>
      <c r="D15" s="114">
        <f>'[1]ОДДС прошлого года'!B15</f>
        <v>1770537</v>
      </c>
      <c r="E15" s="6"/>
    </row>
    <row r="16" spans="1:7">
      <c r="A16" s="105" t="s">
        <v>69</v>
      </c>
      <c r="B16" s="89">
        <f>'[1]доп к ОДДС'!AB18</f>
        <v>-26601.215150000007</v>
      </c>
      <c r="C16" s="115"/>
      <c r="D16" s="114">
        <f>'[1]ОДДС прошлого года'!B16</f>
        <v>4003</v>
      </c>
      <c r="E16" s="6"/>
    </row>
    <row r="17" spans="1:6">
      <c r="A17" s="105" t="s">
        <v>104</v>
      </c>
      <c r="B17" s="114">
        <f>'[1]доп к ОДДС'!AB14</f>
        <v>0</v>
      </c>
      <c r="C17" s="115"/>
      <c r="D17" s="114">
        <f>'[1]ОДДС прошлого года'!B17</f>
        <v>-11912</v>
      </c>
      <c r="E17" s="6"/>
    </row>
    <row r="18" spans="1:6" ht="15" customHeight="1">
      <c r="A18" s="105" t="s">
        <v>106</v>
      </c>
      <c r="B18" s="114">
        <f>'[1]доп к ОДДС'!AB17</f>
        <v>145413.41502000004</v>
      </c>
      <c r="C18" s="115"/>
      <c r="D18" s="114">
        <f>'[1]ОДДС прошлого года'!B18</f>
        <v>95174</v>
      </c>
      <c r="E18" s="6"/>
    </row>
    <row r="19" spans="1:6">
      <c r="A19" s="105" t="s">
        <v>102</v>
      </c>
      <c r="B19" s="114">
        <f>'[1]доп к ОДДС'!AB12</f>
        <v>75927</v>
      </c>
      <c r="C19" s="115"/>
      <c r="D19" s="114">
        <f>'[1]ОДДС прошлого года'!B19</f>
        <v>31722</v>
      </c>
      <c r="E19" s="6"/>
    </row>
    <row r="20" spans="1:6" ht="15.75" thickBot="1">
      <c r="A20" s="105" t="s">
        <v>70</v>
      </c>
      <c r="B20" s="90">
        <f>'[1]доп к ОДДС'!AB21</f>
        <v>-204697.59374000004</v>
      </c>
      <c r="C20" s="115"/>
      <c r="D20" s="114">
        <f>'[1]ОДДС прошлого года'!B20</f>
        <v>-79457</v>
      </c>
      <c r="E20" s="6"/>
    </row>
    <row r="21" spans="1:6">
      <c r="A21" s="109"/>
      <c r="B21" s="114"/>
      <c r="C21" s="115"/>
      <c r="D21" s="114"/>
      <c r="E21" s="6"/>
    </row>
    <row r="22" spans="1:6">
      <c r="A22" s="111" t="s">
        <v>71</v>
      </c>
      <c r="B22" s="140">
        <f>B12+B13</f>
        <v>-36842.393870000029</v>
      </c>
      <c r="C22" s="139"/>
      <c r="D22" s="140">
        <f>D12+D13</f>
        <v>-971726</v>
      </c>
      <c r="E22" s="75"/>
      <c r="F22" s="97"/>
    </row>
    <row r="23" spans="1:6">
      <c r="A23" s="111" t="s">
        <v>72</v>
      </c>
      <c r="B23" s="140"/>
      <c r="C23" s="139"/>
      <c r="D23" s="140"/>
      <c r="E23" s="6"/>
    </row>
    <row r="24" spans="1:6">
      <c r="A24" s="105"/>
      <c r="B24" s="114"/>
      <c r="C24" s="115"/>
      <c r="D24" s="114"/>
      <c r="E24" s="6"/>
    </row>
    <row r="25" spans="1:6">
      <c r="A25" s="111" t="s">
        <v>73</v>
      </c>
      <c r="B25" s="112"/>
      <c r="C25" s="115"/>
      <c r="D25" s="114"/>
      <c r="E25" s="6"/>
    </row>
    <row r="26" spans="1:6">
      <c r="A26" s="111" t="s">
        <v>74</v>
      </c>
      <c r="B26" s="91">
        <f>SUM(B27:B33)</f>
        <v>4896609.54103</v>
      </c>
      <c r="C26" s="115"/>
      <c r="D26" s="91">
        <f>SUM(D27:D32)</f>
        <v>-2281729</v>
      </c>
      <c r="E26" s="6"/>
    </row>
    <row r="27" spans="1:6">
      <c r="A27" s="106"/>
      <c r="B27" s="89"/>
      <c r="C27" s="92"/>
      <c r="D27" s="114"/>
      <c r="E27" s="6"/>
    </row>
    <row r="28" spans="1:6">
      <c r="A28" s="106" t="s">
        <v>75</v>
      </c>
      <c r="B28" s="89">
        <f>'[1]доп к ОДДС'!AB28</f>
        <v>76247.925440000006</v>
      </c>
      <c r="C28" s="92"/>
      <c r="D28" s="114">
        <f>'[1]ОДДС прошлого года'!B28</f>
        <v>397374</v>
      </c>
      <c r="E28" s="6"/>
    </row>
    <row r="29" spans="1:6">
      <c r="A29" s="105" t="s">
        <v>76</v>
      </c>
      <c r="B29" s="89">
        <f>'[1]доп к ОДДС'!AB27</f>
        <v>2520603.4161599996</v>
      </c>
      <c r="C29" s="92"/>
      <c r="D29" s="114">
        <f>'[1]ОДДС прошлого года'!B29</f>
        <v>125059</v>
      </c>
      <c r="E29" s="6"/>
    </row>
    <row r="30" spans="1:6">
      <c r="A30" s="105" t="s">
        <v>77</v>
      </c>
      <c r="B30" s="89">
        <f>'[1]доп к ОДДС'!AB29</f>
        <v>2180698.1709500002</v>
      </c>
      <c r="C30" s="92"/>
      <c r="D30" s="114">
        <f>'[1]ОДДС прошлого года'!B30</f>
        <v>-2433248</v>
      </c>
      <c r="E30" s="6"/>
    </row>
    <row r="31" spans="1:6">
      <c r="A31" s="105" t="s">
        <v>78</v>
      </c>
      <c r="B31" s="89">
        <f>'[1]доп к ОДДС'!AB30</f>
        <v>150265</v>
      </c>
      <c r="C31" s="92"/>
      <c r="D31" s="114">
        <f>'[1]ОДДС прошлого года'!B31</f>
        <v>-377006</v>
      </c>
      <c r="E31" s="6"/>
    </row>
    <row r="32" spans="1:6">
      <c r="A32" s="105" t="s">
        <v>5</v>
      </c>
      <c r="B32" s="89">
        <f>'[1]доп к ОДДС'!AB31</f>
        <v>4481</v>
      </c>
      <c r="C32" s="92"/>
      <c r="D32" s="114">
        <f>'[1]ОДДС прошлого года'!B32</f>
        <v>6092</v>
      </c>
      <c r="E32" s="6"/>
    </row>
    <row r="33" spans="1:5">
      <c r="A33" s="105" t="s">
        <v>110</v>
      </c>
      <c r="B33" s="89">
        <f>'[1]доп к ОДДС'!AB37</f>
        <v>-35685.971519999905</v>
      </c>
      <c r="C33" s="92"/>
      <c r="D33" s="114"/>
      <c r="E33" s="6"/>
    </row>
    <row r="34" spans="1:5">
      <c r="A34" s="109" t="s">
        <v>79</v>
      </c>
      <c r="B34" s="91">
        <f>SUM(B35:B37)</f>
        <v>-2886520.17344</v>
      </c>
      <c r="C34" s="92"/>
      <c r="D34" s="91">
        <f>SUM(D35:D37)</f>
        <v>-7462329</v>
      </c>
      <c r="E34" s="6"/>
    </row>
    <row r="35" spans="1:5">
      <c r="A35" s="106" t="s">
        <v>80</v>
      </c>
      <c r="B35" s="89">
        <f>'[1]доп к ОДДС'!AB33</f>
        <v>-3088884.17344</v>
      </c>
      <c r="C35" s="92"/>
      <c r="D35" s="114">
        <f>'[1]ОДДС прошлого года'!B34</f>
        <v>-8464048</v>
      </c>
      <c r="E35" s="6"/>
    </row>
    <row r="36" spans="1:5">
      <c r="A36" s="105" t="s">
        <v>6</v>
      </c>
      <c r="B36" s="89">
        <f>'[1]доп к ОДДС'!AB34</f>
        <v>40443</v>
      </c>
      <c r="C36" s="92"/>
      <c r="D36" s="114">
        <f>'[1]ОДДС прошлого года'!B35</f>
        <v>813805</v>
      </c>
      <c r="E36" s="6"/>
    </row>
    <row r="37" spans="1:5" ht="15.75" thickBot="1">
      <c r="A37" s="105" t="s">
        <v>7</v>
      </c>
      <c r="B37" s="93">
        <f>'[1]доп к ОДДС'!AB36</f>
        <v>161921</v>
      </c>
      <c r="C37" s="92"/>
      <c r="D37" s="114">
        <f>'[1]ОДДС прошлого года'!B36</f>
        <v>187914</v>
      </c>
      <c r="E37" s="6"/>
    </row>
    <row r="38" spans="1:5">
      <c r="A38" s="106"/>
      <c r="B38" s="137">
        <f>B34+B26</f>
        <v>2010089.3675899999</v>
      </c>
      <c r="C38" s="139"/>
      <c r="D38" s="137">
        <f>D34+D26</f>
        <v>-9744058</v>
      </c>
      <c r="E38" s="75"/>
    </row>
    <row r="39" spans="1:5" ht="24.75" thickBot="1">
      <c r="A39" s="111" t="s">
        <v>81</v>
      </c>
      <c r="B39" s="138"/>
      <c r="C39" s="139"/>
      <c r="D39" s="138"/>
      <c r="E39" s="6"/>
    </row>
    <row r="40" spans="1:5">
      <c r="A40" s="106"/>
      <c r="B40" s="114"/>
      <c r="C40" s="115"/>
      <c r="D40" s="114"/>
      <c r="E40" s="6"/>
    </row>
    <row r="41" spans="1:5" ht="15.75" thickBot="1">
      <c r="A41" s="106" t="s">
        <v>82</v>
      </c>
      <c r="B41" s="90">
        <f>-[1]ОПиУ!B44</f>
        <v>-770</v>
      </c>
      <c r="C41" s="115"/>
      <c r="D41" s="90" t="str">
        <f>'[1]ОДДС прошлого года'!B40</f>
        <v>-</v>
      </c>
      <c r="E41" s="6"/>
    </row>
    <row r="42" spans="1:5">
      <c r="A42" s="105"/>
      <c r="B42" s="114"/>
      <c r="C42" s="115"/>
      <c r="D42" s="114"/>
      <c r="E42" s="6"/>
    </row>
    <row r="43" spans="1:5" ht="15.75" thickBot="1">
      <c r="A43" s="109" t="s">
        <v>107</v>
      </c>
      <c r="B43" s="116">
        <f>B38+B22+B41</f>
        <v>1972476.9737199999</v>
      </c>
      <c r="C43" s="115"/>
      <c r="D43" s="116">
        <f>D38+D22</f>
        <v>-10715784</v>
      </c>
      <c r="E43" s="6"/>
    </row>
    <row r="44" spans="1:5">
      <c r="A44" s="105"/>
      <c r="B44" s="114"/>
      <c r="C44" s="115"/>
      <c r="D44" s="114"/>
      <c r="E44" s="6"/>
    </row>
    <row r="45" spans="1:5" ht="24">
      <c r="A45" s="111" t="s">
        <v>83</v>
      </c>
      <c r="B45" s="114"/>
      <c r="C45" s="115"/>
      <c r="D45" s="114"/>
      <c r="E45" s="6"/>
    </row>
    <row r="46" spans="1:5">
      <c r="A46" s="111"/>
      <c r="B46" s="114"/>
      <c r="C46" s="115"/>
      <c r="D46" s="114"/>
      <c r="E46" s="6"/>
    </row>
    <row r="47" spans="1:5" ht="15.75" thickBot="1">
      <c r="A47" s="106" t="s">
        <v>108</v>
      </c>
      <c r="B47" s="114">
        <f>'[1]доп к ОДДС'!AB48+'[1]доп к ОДДС'!AB50</f>
        <v>-187698.66672000001</v>
      </c>
      <c r="C47" s="115"/>
      <c r="D47" s="114">
        <f>'[1]ОДДС прошлого года'!B46</f>
        <v>60777</v>
      </c>
      <c r="E47" s="6"/>
    </row>
    <row r="48" spans="1:5">
      <c r="A48" s="105"/>
      <c r="B48" s="94"/>
      <c r="C48" s="115"/>
      <c r="D48" s="94"/>
      <c r="E48" s="6"/>
    </row>
    <row r="49" spans="1:5" ht="15.75" thickBot="1">
      <c r="A49" s="109" t="s">
        <v>84</v>
      </c>
      <c r="B49" s="116">
        <f>SUM(B47:B47)</f>
        <v>-187698.66672000001</v>
      </c>
      <c r="C49" s="113"/>
      <c r="D49" s="116">
        <f>SUM(D47:D47)</f>
        <v>60777</v>
      </c>
      <c r="E49" s="75"/>
    </row>
    <row r="50" spans="1:5">
      <c r="A50" s="105"/>
      <c r="B50" s="114"/>
      <c r="C50" s="115"/>
      <c r="D50" s="114"/>
      <c r="E50" s="6"/>
    </row>
    <row r="51" spans="1:5" ht="24">
      <c r="A51" s="111" t="s">
        <v>85</v>
      </c>
      <c r="B51" s="95"/>
      <c r="C51" s="115"/>
      <c r="D51" s="115"/>
      <c r="E51" s="6"/>
    </row>
    <row r="52" spans="1:5">
      <c r="A52" s="106" t="s">
        <v>86</v>
      </c>
      <c r="B52" s="114">
        <f>'[1]доп к ОДДС'!AB56</f>
        <v>0</v>
      </c>
      <c r="C52" s="115"/>
      <c r="D52" s="96">
        <f>'[1]ОДДС прошлого года'!B51</f>
        <v>5222995</v>
      </c>
      <c r="E52" s="6"/>
    </row>
    <row r="53" spans="1:5">
      <c r="A53" s="106" t="s">
        <v>94</v>
      </c>
      <c r="B53" s="114">
        <v>0</v>
      </c>
      <c r="C53" s="115"/>
      <c r="D53" s="96">
        <f>'[1]ОДДС прошлого года'!B52</f>
        <v>-8634</v>
      </c>
      <c r="E53" s="6"/>
    </row>
    <row r="54" spans="1:5">
      <c r="A54" s="106" t="s">
        <v>113</v>
      </c>
      <c r="B54" s="114">
        <f>'[1]доп к ОДДС'!AB58</f>
        <v>-1661730.135</v>
      </c>
      <c r="C54" s="115"/>
      <c r="D54" s="96">
        <f>'[1]ОДДС прошлого года'!B53</f>
        <v>2883960</v>
      </c>
      <c r="E54" s="6"/>
    </row>
    <row r="55" spans="1:5">
      <c r="A55" s="106" t="s">
        <v>87</v>
      </c>
      <c r="B55" s="114">
        <f>'[1]доп к ОДДС'!AB59</f>
        <v>1577230.7455699998</v>
      </c>
      <c r="C55" s="115"/>
      <c r="D55" s="96">
        <f>'[1]ОДДС прошлого года'!B54</f>
        <v>4424449</v>
      </c>
      <c r="E55" s="6"/>
    </row>
    <row r="56" spans="1:5" ht="15.75" thickBot="1">
      <c r="A56" s="106" t="s">
        <v>88</v>
      </c>
      <c r="B56" s="114">
        <f>'[1]доп к ОДДС'!AB60</f>
        <v>-1915438.9229499998</v>
      </c>
      <c r="C56" s="115"/>
      <c r="D56" s="96">
        <f>'[1]ОДДС прошлого года'!B55</f>
        <v>-843994</v>
      </c>
      <c r="E56" s="6"/>
    </row>
    <row r="57" spans="1:5">
      <c r="A57" s="106"/>
      <c r="B57" s="94"/>
      <c r="C57" s="115"/>
      <c r="D57" s="94"/>
      <c r="E57" s="6"/>
    </row>
    <row r="58" spans="1:5" ht="15.75" thickBot="1">
      <c r="A58" s="111" t="s">
        <v>89</v>
      </c>
      <c r="B58" s="116">
        <f>SUM(B52:B57)</f>
        <v>-1999938.31238</v>
      </c>
      <c r="C58" s="115"/>
      <c r="D58" s="116">
        <f>SUM(D52:D57)</f>
        <v>11678776</v>
      </c>
      <c r="E58" s="75"/>
    </row>
    <row r="59" spans="1:5">
      <c r="A59" s="106"/>
      <c r="B59" s="112"/>
      <c r="C59" s="115"/>
      <c r="D59" s="114"/>
      <c r="E59" s="6"/>
    </row>
    <row r="60" spans="1:5" ht="24.75" thickBot="1">
      <c r="A60" s="106" t="s">
        <v>109</v>
      </c>
      <c r="B60" s="116">
        <f>B49+B58+B43</f>
        <v>-215160.00538000022</v>
      </c>
      <c r="C60" s="115"/>
      <c r="D60" s="116">
        <f>D49+D58+D43</f>
        <v>1023769</v>
      </c>
      <c r="E60" s="75"/>
    </row>
    <row r="61" spans="1:5">
      <c r="A61" s="141" t="s">
        <v>125</v>
      </c>
      <c r="B61" s="142"/>
      <c r="C61" s="115"/>
      <c r="D61" s="114">
        <f>'[1]ОДДС прошлого года'!B60</f>
        <v>180303</v>
      </c>
      <c r="E61" s="75"/>
    </row>
    <row r="62" spans="1:5">
      <c r="A62" s="106" t="s">
        <v>90</v>
      </c>
      <c r="B62" s="133">
        <f>[1]ББ!C10</f>
        <v>836224</v>
      </c>
      <c r="C62" s="135"/>
      <c r="D62" s="133">
        <v>415915</v>
      </c>
      <c r="E62" s="6"/>
    </row>
    <row r="63" spans="1:5" ht="15.75" thickBot="1">
      <c r="A63" s="106" t="s">
        <v>91</v>
      </c>
      <c r="B63" s="134"/>
      <c r="C63" s="135"/>
      <c r="D63" s="134"/>
      <c r="E63" s="6"/>
    </row>
    <row r="64" spans="1:5" ht="15.75" thickTop="1">
      <c r="A64" s="106" t="s">
        <v>90</v>
      </c>
      <c r="B64" s="136">
        <f>[1]ББ!B10</f>
        <v>621064</v>
      </c>
      <c r="C64" s="135"/>
      <c r="D64" s="136">
        <v>1619987</v>
      </c>
      <c r="E64" s="6"/>
    </row>
    <row r="65" spans="1:5" ht="15.75" thickBot="1">
      <c r="A65" s="106" t="s">
        <v>92</v>
      </c>
      <c r="B65" s="134"/>
      <c r="C65" s="135"/>
      <c r="D65" s="134"/>
      <c r="E65" s="75"/>
    </row>
    <row r="66" spans="1:5" ht="15.75" thickTop="1">
      <c r="A66" s="81"/>
      <c r="B66" s="87">
        <f>B64-B62-B60</f>
        <v>5.3800002206116915E-3</v>
      </c>
      <c r="C66" s="87"/>
      <c r="D66" s="87">
        <f>D64-D62-D60</f>
        <v>180303</v>
      </c>
      <c r="E66" s="81"/>
    </row>
    <row r="67" spans="1:5">
      <c r="A67" s="132" t="str">
        <f>[1]ББ!A50</f>
        <v>Председатель Правления _______________________ /Миникеев Р. Д.  Дата  подписания 05.07.2019 г.</v>
      </c>
      <c r="B67" s="132"/>
      <c r="C67" s="132"/>
      <c r="D67" s="132"/>
      <c r="E67" s="81"/>
    </row>
    <row r="68" spans="1:5">
      <c r="A68" s="117"/>
      <c r="B68" s="117"/>
      <c r="C68" s="117"/>
      <c r="D68" s="117"/>
      <c r="E68" s="81"/>
    </row>
    <row r="69" spans="1:5">
      <c r="A69" s="132" t="str">
        <f>[1]ББ!A52</f>
        <v>Главный бухгалтер ___________________________ / Хон Т.Э. Дата подписания 05.07.2019 г.</v>
      </c>
      <c r="B69" s="132"/>
      <c r="C69" s="132"/>
      <c r="D69" s="132"/>
      <c r="E69" s="81"/>
    </row>
    <row r="70" spans="1:5">
      <c r="A70" s="132"/>
      <c r="B70" s="132"/>
      <c r="C70" s="132"/>
      <c r="D70" s="132"/>
      <c r="E70" s="81"/>
    </row>
    <row r="71" spans="1:5">
      <c r="A71" s="131" t="s">
        <v>98</v>
      </c>
      <c r="B71" s="131"/>
      <c r="C71" s="131"/>
      <c r="D71" s="131"/>
      <c r="E71" s="81"/>
    </row>
    <row r="72" spans="1:5">
      <c r="A72" s="79" t="s">
        <v>99</v>
      </c>
      <c r="B72" s="76"/>
      <c r="C72" s="76"/>
      <c r="D72" s="76"/>
      <c r="E72" s="81"/>
    </row>
    <row r="73" spans="1:5">
      <c r="B73" s="99"/>
      <c r="D73" s="99"/>
    </row>
    <row r="74" spans="1:5">
      <c r="B74" s="86"/>
      <c r="C74" s="86"/>
      <c r="D74" s="85"/>
    </row>
    <row r="75" spans="1:5">
      <c r="B75" s="86"/>
    </row>
  </sheetData>
  <mergeCells count="17">
    <mergeCell ref="C8:C10"/>
    <mergeCell ref="B22:B23"/>
    <mergeCell ref="C22:C23"/>
    <mergeCell ref="D22:D23"/>
    <mergeCell ref="B38:B39"/>
    <mergeCell ref="C38:C39"/>
    <mergeCell ref="D38:D39"/>
    <mergeCell ref="A71:D71"/>
    <mergeCell ref="A69:D69"/>
    <mergeCell ref="A70:D70"/>
    <mergeCell ref="B62:B63"/>
    <mergeCell ref="C62:C63"/>
    <mergeCell ref="D62:D63"/>
    <mergeCell ref="B64:B65"/>
    <mergeCell ref="C64:C65"/>
    <mergeCell ref="D64:D65"/>
    <mergeCell ref="A67:D6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Тамара Хон</cp:lastModifiedBy>
  <cp:lastPrinted>2019-05-04T11:23:35Z</cp:lastPrinted>
  <dcterms:created xsi:type="dcterms:W3CDTF">2016-05-14T10:51:53Z</dcterms:created>
  <dcterms:modified xsi:type="dcterms:W3CDTF">2019-07-29T11:11:49Z</dcterms:modified>
</cp:coreProperties>
</file>