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T:\Buhgalteria\Бухгалтерия_АО Фридом Финанс\ОТЧЕТЫ\Квартальные отчеты АО Фридом Финанс\Ежеквартальная отчетность - Kase\2018\2кв\"/>
    </mc:Choice>
  </mc:AlternateContent>
  <xr:revisionPtr revIDLastSave="0" documentId="13_ncr:1_{530AAE1E-92F4-45D2-861A-871BC5608328}" xr6:coauthVersionLast="34" xr6:coauthVersionMax="34" xr10:uidLastSave="{00000000-0000-0000-0000-000000000000}"/>
  <bookViews>
    <workbookView xWindow="0" yWindow="0" windowWidth="28800" windowHeight="11325" activeTab="3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definedNames>
    <definedName name="_xlnm.Print_Area" localSheetId="0">ББ!$A$1:$C$54</definedName>
    <definedName name="_xlnm.Print_Area" localSheetId="3">'Движение денег'!$A$1:$E$71</definedName>
    <definedName name="_xlnm.Print_Area" localSheetId="2">'Движение капитала'!$A$1:$I$37</definedName>
    <definedName name="_xlnm.Print_Area" localSheetId="1">ОПиУ!$A$1:$D$56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H10" i="3"/>
  <c r="H13" i="3"/>
  <c r="C73" i="17" l="1"/>
  <c r="D73" i="17"/>
  <c r="B73" i="17"/>
  <c r="B14" i="17" l="1"/>
  <c r="D33" i="17"/>
  <c r="D26" i="17"/>
  <c r="D37" i="17" s="1"/>
  <c r="D57" i="17"/>
  <c r="D48" i="17"/>
  <c r="D13" i="17"/>
  <c r="B17" i="17" l="1"/>
  <c r="B48" i="17"/>
  <c r="B57" i="17"/>
  <c r="B63" i="17"/>
  <c r="B61" i="17"/>
  <c r="B33" i="17" l="1"/>
  <c r="B37" i="17" s="1"/>
  <c r="B26" i="17"/>
  <c r="H24" i="3" l="1"/>
  <c r="H23" i="3"/>
  <c r="H26" i="3"/>
  <c r="F19" i="3"/>
  <c r="H19" i="3" s="1"/>
  <c r="C19" i="2"/>
  <c r="C17" i="2"/>
  <c r="C14" i="2"/>
  <c r="C25" i="2" s="1"/>
  <c r="H17" i="3"/>
  <c r="F17" i="3"/>
  <c r="D17" i="3"/>
  <c r="D19" i="3" s="1"/>
  <c r="B17" i="3"/>
  <c r="B19" i="3" s="1"/>
  <c r="B14" i="2"/>
  <c r="B21" i="2"/>
  <c r="B19" i="2"/>
  <c r="B18" i="2"/>
  <c r="B17" i="2"/>
  <c r="B15" i="17" s="1"/>
  <c r="B13" i="17" s="1"/>
  <c r="B37" i="2"/>
  <c r="C37" i="2"/>
  <c r="B36" i="1"/>
  <c r="C36" i="1"/>
  <c r="B25" i="2" l="1"/>
  <c r="B28" i="3"/>
  <c r="C41" i="2"/>
  <c r="B41" i="2"/>
  <c r="B26" i="1"/>
  <c r="B45" i="2" l="1"/>
  <c r="F22" i="3" s="1"/>
  <c r="B12" i="17"/>
  <c r="B22" i="17" s="1"/>
  <c r="B42" i="17" s="1"/>
  <c r="B59" i="17" s="1"/>
  <c r="B65" i="17" s="1"/>
  <c r="C45" i="2"/>
  <c r="D12" i="17"/>
  <c r="D22" i="17" s="1"/>
  <c r="D42" i="17" s="1"/>
  <c r="D59" i="17" s="1"/>
  <c r="D65" i="17" s="1"/>
  <c r="B45" i="1"/>
  <c r="C45" i="1"/>
  <c r="C38" i="1"/>
  <c r="B38" i="1"/>
  <c r="C26" i="1"/>
  <c r="H22" i="3" l="1"/>
  <c r="H28" i="3" s="1"/>
  <c r="F28" i="3"/>
  <c r="B47" i="1"/>
  <c r="C47" i="1"/>
  <c r="A4" i="3"/>
</calcChain>
</file>

<file path=xl/sharedStrings.xml><?xml version="1.0" encoding="utf-8"?>
<sst xmlns="http://schemas.openxmlformats.org/spreadsheetml/2006/main" count="178" uniqueCount="128">
  <si>
    <t>-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</si>
  <si>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</si>
  <si>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</si>
  <si>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</si>
  <si>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31 декабря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</si>
  <si>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</si>
  <si>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</si>
  <si>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</si>
  <si>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</si>
  <si>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</si>
  <si>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</si>
  <si>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</si>
  <si>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Чистая прибыль</t>
  </si>
  <si>
    <t>Выпуск простых акций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</si>
  <si>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</si>
  <si>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</si>
  <si>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</si>
  <si>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</si>
  <si>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</si>
  <si>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</si>
  <si>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</si>
  <si>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</si>
  <si>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</si>
  <si>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</si>
  <si>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</si>
  <si>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</si>
  <si>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</si>
  <si>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</si>
  <si>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</si>
  <si>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</si>
  <si>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</si>
  <si>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</si>
  <si>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</si>
  <si>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</si>
  <si>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</si>
  <si>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</si>
  <si>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</si>
  <si>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</si>
  <si>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</si>
  <si>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</si>
  <si>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</si>
  <si>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</si>
  <si>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</si>
  <si>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</si>
  <si>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</si>
  <si>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</si>
  <si>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</si>
  <si>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</si>
  <si>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</si>
  <si>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</si>
  <si>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</si>
  <si>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</si>
  <si>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31 декабря 2016 года</t>
  </si>
  <si>
    <t>Производные финансовые инструменты</t>
  </si>
  <si>
    <t>2017 года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</si>
  <si>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</si>
  <si>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</si>
  <si>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</si>
  <si>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</si>
  <si>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</si>
  <si>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</si>
  <si>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</si>
  <si>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</si>
  <si>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</si>
  <si>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</si>
  <si>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</si>
  <si>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</si>
  <si>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>Прочий совокупный убыток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</si>
  <si>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</si>
  <si>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</si>
  <si>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</si>
  <si>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>Корректировки:</t>
  </si>
  <si>
    <t>Чистое изменение в начислении резервов на отпуск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</si>
  <si>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</si>
  <si>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Амортизация премии по выпущенным облигациям</t>
  </si>
  <si>
    <t>Чистая прибыль/(убыток) по операциям с иностранной валютой</t>
  </si>
  <si>
    <t>Износ и амортизация основных средств и нематериальных активов</t>
  </si>
  <si>
    <t>Чистое изменение в начисленных процентах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</si>
  <si>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</si>
  <si>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</si>
  <si>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</si>
  <si>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</si>
  <si>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</si>
  <si>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</si>
  <si>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</si>
  <si>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</si>
  <si>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</si>
  <si>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</si>
  <si>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</si>
  <si>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</si>
  <si>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</si>
  <si>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 xml:space="preserve">Поступления от выпуска простых акций 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</si>
  <si>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</si>
  <si>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</si>
  <si>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</si>
  <si>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 ДЕНЕЖНЫХ СРЕДСТВ И ИХ ЭКВИВАЛЕНТОВ  </t>
  </si>
  <si>
    <t>ДЕНЕЖНЫЕ СРЕДСТВА И ИХ ЭКВИВАЛЕНТЫ,</t>
  </si>
  <si>
    <t>на начало отчетного периода</t>
  </si>
  <si>
    <t>на конец отчетного периода</t>
  </si>
  <si>
    <t>ОТЧЕТ О ПРИБЫЛЯХ И УБЫТКАХ ЗА 6 МЕСЯЦЕВ, ЗАКОНЧИВШИХСЯ 30 ИЮНЯ 2018 ГОДА</t>
  </si>
  <si>
    <t>НА 30 ИЮНЯ 2018 ГОДА</t>
  </si>
  <si>
    <t>ЗА 6 МЕСЯЦЕВ, ЗАКОНЧИВШИХСЯ 30 ИЮНЯ 2018 ГОДА</t>
  </si>
  <si>
    <t xml:space="preserve">за 6 месяцев, закончившихся </t>
  </si>
  <si>
    <t>за 6 месяцев, закончившихся</t>
  </si>
  <si>
    <t>30 ИЮНЯ</t>
  </si>
  <si>
    <t>2018 года</t>
  </si>
  <si>
    <t>Займы полученные</t>
  </si>
  <si>
    <t>30 июня</t>
  </si>
  <si>
    <t>Доходы от восстановления резервов по ценным бумагам, вкладам, дебиторской задолженности и условным обязательствам (нетто)</t>
  </si>
  <si>
    <t>30 июня 2018 года</t>
  </si>
  <si>
    <t>31 декабря 2017 года</t>
  </si>
  <si>
    <t>30 июня 2017 года</t>
  </si>
  <si>
    <t>активы АО "Асыл Инвест" при присоединении</t>
  </si>
  <si>
    <t>ЦБ АО "Асыл Инвест" после ликвидации</t>
  </si>
  <si>
    <t>Приобретение/Ппродажа основных средств и нематериальных активов</t>
  </si>
  <si>
    <t>Поступление от займа</t>
  </si>
  <si>
    <t>Влияние изменений валютного курса на денежные средства и их эквиваленты</t>
  </si>
  <si>
    <t>Телефон: +7 (727) 311-10-64 вн.645</t>
  </si>
  <si>
    <t>Место для печати</t>
  </si>
  <si>
    <t>Главный бухгалтер ___________________________ / Хон Т.Э. Дата подписания 23.07.2018 г.</t>
  </si>
  <si>
    <t xml:space="preserve">Председатель Правления _______________________ /Миникеев Р. Д.  Дата  подписания 23.07.2018 г.		</t>
  </si>
  <si>
    <t>Председатель Правления _______________________ /Миникеев Р. Д.  Дата  подписания 23.07.2018 г.</t>
  </si>
  <si>
    <t>Выкуп облигаций при присоединении АО "Асыл инвест"</t>
  </si>
  <si>
    <t xml:space="preserve">(Убыток) /прибыль до налогообложения </t>
  </si>
  <si>
    <t>(Убыток)/прибыль от продажи основных средств и нематериальных активов</t>
  </si>
  <si>
    <t>(Отток)/приток денежных средств от операционной деятельности</t>
  </si>
  <si>
    <t>Чистый отток денежных средств от операционной деятельности</t>
  </si>
  <si>
    <t>Чистый приток/(отток) денежных средств от инвестиционной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</si>
</sst>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-* #,##0_р_._-;\-* #,##0_р_._-;_-* &quot;-&quot;??_р_.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1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8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/>
    <xf numFmtId="0" fontId="29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>
      <alignment vertical="center"/>
    </xf>
    <xf numFmtId="167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145">
    <xf numFmtId="0" fontId="0" fillId="0" borderId="0" xfId="0"/>
    <xf numFmtId="0" fontId="35" fillId="24" borderId="0" xfId="0" applyFont="1" applyFill="1" applyAlignment="1">
      <alignment horizontal="left" vertical="center"/>
    </xf>
    <xf numFmtId="0" fontId="0" fillId="24" borderId="0" xfId="0" applyFill="1"/>
    <xf numFmtId="0" fontId="35" fillId="24" borderId="0" xfId="0" applyFont="1" applyFill="1" applyAlignment="1">
      <alignment horizontal="justify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34" fillId="24" borderId="0" xfId="0" applyFont="1" applyFill="1"/>
    <xf numFmtId="0" fontId="0" fillId="24" borderId="0" xfId="0" applyFill="1" applyAlignment="1">
      <alignment horizontal="center"/>
    </xf>
    <xf numFmtId="0" fontId="32" fillId="24" borderId="0" xfId="0" applyFont="1" applyFill="1" applyAlignment="1">
      <alignment horizontal="right" vertical="center"/>
    </xf>
    <xf numFmtId="3" fontId="32" fillId="24" borderId="0" xfId="0" applyNumberFormat="1" applyFont="1" applyFill="1" applyAlignment="1">
      <alignment horizontal="right" vertical="center"/>
    </xf>
    <xf numFmtId="0" fontId="32" fillId="24" borderId="11" xfId="0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right" vertical="center"/>
    </xf>
    <xf numFmtId="0" fontId="34" fillId="24" borderId="0" xfId="0" applyFont="1" applyFill="1" applyAlignment="1">
      <alignment vertical="center" wrapText="1"/>
    </xf>
    <xf numFmtId="0" fontId="32" fillId="24" borderId="10" xfId="0" applyFont="1" applyFill="1" applyBorder="1" applyAlignment="1">
      <alignment horizontal="right" vertical="center" wrapText="1"/>
    </xf>
    <xf numFmtId="0" fontId="32" fillId="24" borderId="11" xfId="0" applyFont="1" applyFill="1" applyBorder="1" applyAlignment="1">
      <alignment horizontal="right" vertical="center" wrapText="1"/>
    </xf>
    <xf numFmtId="0" fontId="33" fillId="24" borderId="0" xfId="0" applyFont="1" applyFill="1" applyAlignment="1">
      <alignment vertical="center" wrapText="1"/>
    </xf>
    <xf numFmtId="0" fontId="32" fillId="24" borderId="0" xfId="0" applyFont="1" applyFill="1" applyAlignment="1">
      <alignment horizontal="right" vertical="center" wrapText="1"/>
    </xf>
    <xf numFmtId="3" fontId="38" fillId="24" borderId="0" xfId="0" applyNumberFormat="1" applyFont="1" applyFill="1" applyAlignment="1">
      <alignment horizontal="right" vertical="center"/>
    </xf>
    <xf numFmtId="3" fontId="38" fillId="24" borderId="12" xfId="0" applyNumberFormat="1" applyFont="1" applyFill="1" applyBorder="1" applyAlignment="1">
      <alignment horizontal="right" vertical="center"/>
    </xf>
    <xf numFmtId="0" fontId="38" fillId="24" borderId="12" xfId="0" applyFont="1" applyFill="1" applyBorder="1" applyAlignment="1">
      <alignment horizontal="right" vertical="center" wrapText="1"/>
    </xf>
    <xf numFmtId="0" fontId="32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0" fontId="38" fillId="24" borderId="0" xfId="0" applyFont="1" applyFill="1" applyAlignment="1">
      <alignment vertical="center" wrapText="1"/>
    </xf>
    <xf numFmtId="173" fontId="34" fillId="24" borderId="0" xfId="108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173" fontId="0" fillId="24" borderId="0" xfId="0" applyNumberFormat="1" applyFill="1"/>
    <xf numFmtId="0" fontId="39" fillId="24" borderId="0" xfId="1" applyFont="1" applyFill="1" applyBorder="1" applyAlignment="1"/>
    <xf numFmtId="0" fontId="41" fillId="24" borderId="0" xfId="1" applyFont="1" applyFill="1" applyBorder="1" applyAlignment="1">
      <alignment horizontal="center"/>
    </xf>
    <xf numFmtId="0" fontId="39" fillId="24" borderId="0" xfId="1" applyFont="1" applyFill="1" applyBorder="1" applyAlignment="1">
      <alignment horizontal="center"/>
    </xf>
    <xf numFmtId="0" fontId="40" fillId="24" borderId="0" xfId="0" applyFont="1" applyFill="1" applyBorder="1" applyAlignment="1"/>
    <xf numFmtId="0" fontId="40" fillId="24" borderId="0" xfId="1" applyFont="1" applyFill="1" applyBorder="1" applyAlignment="1">
      <alignment horizontal="left"/>
    </xf>
    <xf numFmtId="0" fontId="42" fillId="24" borderId="0" xfId="1" applyFont="1" applyFill="1" applyBorder="1" applyAlignment="1">
      <alignment horizontal="left"/>
    </xf>
    <xf numFmtId="0" fontId="42" fillId="24" borderId="0" xfId="1" applyFont="1" applyFill="1" applyBorder="1" applyAlignment="1">
      <alignment horizontal="center"/>
    </xf>
    <xf numFmtId="0" fontId="40" fillId="24" borderId="0" xfId="1" applyFont="1" applyFill="1" applyBorder="1" applyAlignment="1">
      <alignment horizontal="center"/>
    </xf>
    <xf numFmtId="0" fontId="39" fillId="24" borderId="0" xfId="1" applyFont="1" applyFill="1" applyBorder="1" applyAlignment="1">
      <alignment vertical="center"/>
    </xf>
    <xf numFmtId="0" fontId="41" fillId="24" borderId="0" xfId="1" applyFont="1" applyFill="1" applyBorder="1" applyAlignment="1">
      <alignment horizontal="center" vertical="center"/>
    </xf>
    <xf numFmtId="0" fontId="39" fillId="24" borderId="0" xfId="1" applyFont="1" applyFill="1" applyBorder="1" applyAlignment="1">
      <alignment horizontal="center" vertical="center"/>
    </xf>
    <xf numFmtId="0" fontId="39" fillId="24" borderId="0" xfId="1" applyFont="1" applyFill="1" applyBorder="1" applyAlignment="1">
      <alignment horizontal="center" vertical="top" wrapText="1"/>
    </xf>
    <xf numFmtId="1" fontId="40" fillId="24" borderId="0" xfId="1" applyNumberFormat="1" applyFont="1" applyFill="1" applyBorder="1" applyAlignment="1">
      <alignment vertical="center"/>
    </xf>
    <xf numFmtId="1" fontId="40" fillId="24" borderId="0" xfId="1" applyNumberFormat="1" applyFont="1" applyFill="1" applyBorder="1" applyAlignment="1">
      <alignment horizontal="center" vertical="center"/>
    </xf>
    <xf numFmtId="0" fontId="40" fillId="24" borderId="0" xfId="1" applyFont="1" applyFill="1" applyBorder="1" applyAlignment="1">
      <alignment vertical="center"/>
    </xf>
    <xf numFmtId="3" fontId="39" fillId="24" borderId="0" xfId="1" applyNumberFormat="1" applyFont="1" applyFill="1" applyBorder="1" applyAlignment="1">
      <alignment horizontal="right" vertical="center"/>
    </xf>
    <xf numFmtId="3" fontId="40" fillId="24" borderId="0" xfId="1" applyNumberFormat="1" applyFont="1" applyFill="1" applyBorder="1" applyAlignment="1">
      <alignment horizontal="right" vertical="center"/>
    </xf>
    <xf numFmtId="3" fontId="40" fillId="24" borderId="0" xfId="0" applyNumberFormat="1" applyFont="1" applyFill="1" applyBorder="1" applyAlignment="1"/>
    <xf numFmtId="0" fontId="40" fillId="24" borderId="0" xfId="1" applyFont="1" applyFill="1" applyBorder="1" applyAlignment="1">
      <alignment vertical="center" wrapText="1"/>
    </xf>
    <xf numFmtId="0" fontId="42" fillId="24" borderId="0" xfId="0" applyFont="1" applyFill="1" applyBorder="1" applyAlignment="1"/>
    <xf numFmtId="4" fontId="40" fillId="24" borderId="0" xfId="0" applyNumberFormat="1" applyFont="1" applyFill="1" applyBorder="1" applyAlignment="1"/>
    <xf numFmtId="0" fontId="39" fillId="24" borderId="0" xfId="1" applyFont="1" applyFill="1" applyBorder="1" applyAlignment="1">
      <alignment vertical="center" wrapText="1"/>
    </xf>
    <xf numFmtId="0" fontId="40" fillId="24" borderId="0" xfId="1" applyFont="1" applyFill="1" applyBorder="1" applyAlignment="1">
      <alignment horizontal="right"/>
    </xf>
    <xf numFmtId="173" fontId="40" fillId="24" borderId="0" xfId="82" applyNumberFormat="1" applyFont="1" applyFill="1" applyBorder="1" applyAlignment="1">
      <alignment horizontal="right"/>
    </xf>
    <xf numFmtId="3" fontId="40" fillId="24" borderId="0" xfId="1" applyNumberFormat="1" applyFont="1" applyFill="1" applyBorder="1" applyAlignment="1">
      <alignment horizontal="right"/>
    </xf>
    <xf numFmtId="3" fontId="40" fillId="24" borderId="0" xfId="1" applyNumberFormat="1" applyFont="1" applyFill="1" applyBorder="1" applyAlignment="1">
      <alignment horizontal="center"/>
    </xf>
    <xf numFmtId="0" fontId="40" fillId="24" borderId="0" xfId="1" applyFont="1" applyFill="1" applyBorder="1" applyAlignment="1"/>
    <xf numFmtId="0" fontId="40" fillId="24" borderId="0" xfId="1" applyFont="1" applyFill="1" applyBorder="1" applyAlignment="1">
      <alignment horizontal="right" vertical="center"/>
    </xf>
    <xf numFmtId="0" fontId="42" fillId="24" borderId="0" xfId="0" applyFont="1" applyFill="1" applyBorder="1" applyAlignment="1">
      <alignment horizontal="right"/>
    </xf>
    <xf numFmtId="0" fontId="40" fillId="24" borderId="0" xfId="0" applyFont="1" applyFill="1" applyBorder="1" applyAlignment="1">
      <alignment horizontal="right"/>
    </xf>
    <xf numFmtId="0" fontId="35" fillId="0" borderId="0" xfId="0" applyFont="1" applyAlignment="1">
      <alignment horizontal="left" vertical="center"/>
    </xf>
    <xf numFmtId="0" fontId="36" fillId="24" borderId="0" xfId="0" applyFont="1" applyFill="1" applyAlignment="1">
      <alignment horizontal="justify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3" fontId="0" fillId="0" borderId="0" xfId="0" applyNumberFormat="1"/>
    <xf numFmtId="3" fontId="34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3" fontId="34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3" fontId="33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0" fillId="24" borderId="0" xfId="0" applyFill="1" applyAlignment="1">
      <alignment vertical="top" wrapText="1"/>
    </xf>
    <xf numFmtId="3" fontId="34" fillId="24" borderId="0" xfId="0" applyNumberFormat="1" applyFont="1" applyFill="1" applyAlignment="1">
      <alignment horizontal="right" vertical="center" wrapText="1"/>
    </xf>
    <xf numFmtId="0" fontId="33" fillId="24" borderId="0" xfId="0" applyFont="1" applyFill="1" applyAlignment="1">
      <alignment horizontal="right" vertical="center" wrapText="1"/>
    </xf>
    <xf numFmtId="3" fontId="33" fillId="24" borderId="11" xfId="0" applyNumberFormat="1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4" fillId="0" borderId="10" xfId="0" applyFont="1" applyBorder="1" applyAlignment="1">
      <alignment horizontal="right" vertical="center"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right" vertical="center" wrapText="1"/>
    </xf>
    <xf numFmtId="3" fontId="34" fillId="24" borderId="0" xfId="0" applyNumberFormat="1" applyFont="1" applyFill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3" fontId="34" fillId="24" borderId="0" xfId="0" applyNumberFormat="1" applyFont="1" applyFill="1" applyAlignment="1">
      <alignment horizontal="right" vertical="center" wrapText="1"/>
    </xf>
    <xf numFmtId="3" fontId="32" fillId="24" borderId="11" xfId="0" applyNumberFormat="1" applyFont="1" applyFill="1" applyBorder="1" applyAlignment="1">
      <alignment horizontal="right" vertical="center"/>
    </xf>
    <xf numFmtId="173" fontId="32" fillId="24" borderId="0" xfId="108" applyNumberFormat="1" applyFont="1" applyFill="1" applyAlignment="1">
      <alignment horizontal="right" vertical="center"/>
    </xf>
    <xf numFmtId="173" fontId="0" fillId="25" borderId="0" xfId="0" applyNumberFormat="1" applyFill="1"/>
    <xf numFmtId="173" fontId="34" fillId="0" borderId="0" xfId="108" applyNumberFormat="1" applyFont="1" applyAlignment="1">
      <alignment horizontal="right" vertical="center" wrapText="1"/>
    </xf>
    <xf numFmtId="173" fontId="34" fillId="0" borderId="11" xfId="108" applyNumberFormat="1" applyFont="1" applyBorder="1" applyAlignment="1">
      <alignment horizontal="right" vertical="center" wrapText="1"/>
    </xf>
    <xf numFmtId="173" fontId="33" fillId="0" borderId="0" xfId="108" applyNumberFormat="1" applyFont="1" applyAlignment="1">
      <alignment horizontal="right" vertical="center" wrapText="1"/>
    </xf>
    <xf numFmtId="173" fontId="32" fillId="0" borderId="0" xfId="108" applyNumberFormat="1" applyFont="1" applyAlignment="1">
      <alignment horizontal="right" vertical="center" wrapText="1"/>
    </xf>
    <xf numFmtId="0" fontId="32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right" vertical="center" wrapText="1"/>
    </xf>
    <xf numFmtId="3" fontId="34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3" fontId="43" fillId="0" borderId="0" xfId="0" applyNumberFormat="1" applyFo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173" fontId="34" fillId="24" borderId="0" xfId="108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173" fontId="34" fillId="24" borderId="11" xfId="108" applyNumberFormat="1" applyFont="1" applyFill="1" applyBorder="1" applyAlignment="1">
      <alignment horizontal="center" vertical="center" wrapText="1"/>
    </xf>
    <xf numFmtId="173" fontId="33" fillId="24" borderId="11" xfId="108" applyNumberFormat="1" applyFont="1" applyFill="1" applyBorder="1" applyAlignment="1">
      <alignment horizontal="center" vertical="center" wrapText="1"/>
    </xf>
    <xf numFmtId="3" fontId="34" fillId="24" borderId="11" xfId="0" applyNumberFormat="1" applyFont="1" applyFill="1" applyBorder="1" applyAlignment="1">
      <alignment horizontal="center" vertical="center" wrapText="1"/>
    </xf>
    <xf numFmtId="173" fontId="32" fillId="24" borderId="11" xfId="108" applyNumberFormat="1" applyFont="1" applyFill="1" applyBorder="1" applyAlignment="1">
      <alignment horizontal="center" vertical="center" wrapText="1"/>
    </xf>
    <xf numFmtId="3" fontId="38" fillId="24" borderId="11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right" vertical="center" wrapText="1"/>
    </xf>
    <xf numFmtId="3" fontId="34" fillId="24" borderId="0" xfId="0" applyNumberFormat="1" applyFont="1" applyFill="1" applyAlignment="1">
      <alignment horizontal="right" vertical="center" wrapText="1"/>
    </xf>
    <xf numFmtId="3" fontId="33" fillId="24" borderId="0" xfId="0" applyNumberFormat="1" applyFont="1" applyFill="1" applyAlignment="1">
      <alignment horizontal="right" vertical="center" wrapText="1"/>
    </xf>
    <xf numFmtId="3" fontId="33" fillId="24" borderId="12" xfId="0" applyNumberFormat="1" applyFont="1" applyFill="1" applyBorder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3" fontId="38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3" fontId="33" fillId="0" borderId="0" xfId="0" applyNumberFormat="1" applyFont="1" applyAlignment="1">
      <alignment horizontal="right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3" fontId="33" fillId="24" borderId="10" xfId="0" applyNumberFormat="1" applyFont="1" applyFill="1" applyBorder="1" applyAlignment="1">
      <alignment horizontal="right" vertical="center" wrapText="1"/>
    </xf>
    <xf numFmtId="3" fontId="33" fillId="24" borderId="11" xfId="0" applyNumberFormat="1" applyFont="1" applyFill="1" applyBorder="1" applyAlignment="1">
      <alignment horizontal="right" vertical="center" wrapText="1"/>
    </xf>
    <xf numFmtId="3" fontId="33" fillId="0" borderId="13" xfId="0" applyNumberFormat="1" applyFont="1" applyBorder="1" applyAlignment="1">
      <alignment horizontal="right" vertical="center" wrapText="1"/>
    </xf>
  </cellXfs>
  <cellStyles count="111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3" xfId="1" xr:uid="{00000000-0005-0000-0000-000017000000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3" xfId="59" xr:uid="{00000000-0005-0000-0000-00003C000000}"/>
    <cellStyle name="Обычный 2 4" xfId="60" xr:uid="{00000000-0005-0000-0000-00003D000000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view="pageBreakPreview" topLeftCell="A22" zoomScaleNormal="100" zoomScaleSheetLayoutView="100" workbookViewId="0">
      <selection activeCell="A18" sqref="A18"/>
    </sheetView>
  </sheetViews>
  <sheetFormatPr defaultColWidth="8.85546875" defaultRowHeight="15"/>
  <cols>
    <col min="1" max="1" width="50.85546875" style="2" customWidth="1"/>
    <col min="2" max="2" width="19.28515625" style="7" customWidth="1"/>
    <col min="3" max="3" width="14.7109375" style="7" customWidth="1"/>
    <col min="4" max="4" width="13.140625" style="2" bestFit="1" customWidth="1"/>
    <col min="5" max="5" width="12" style="2" bestFit="1" customWidth="1"/>
    <col min="6" max="16384" width="8.85546875" style="2"/>
  </cols>
  <sheetData>
    <row r="1" spans="1:5" ht="15.75">
      <c r="A1" s="1" t="s">
        <v>1</v>
      </c>
    </row>
    <row r="2" spans="1:5" ht="15.75">
      <c r="A2" s="3"/>
    </row>
    <row r="3" spans="1:5">
      <c r="A3" s="4" t="s">
        <v>3</v>
      </c>
    </row>
    <row r="4" spans="1:5">
      <c r="A4" s="4" t="s">
        <v>100</v>
      </c>
    </row>
    <row r="5" spans="1:5">
      <c r="A5" s="5" t="s">
        <v>2</v>
      </c>
    </row>
    <row r="7" spans="1:5">
      <c r="A7" s="128"/>
      <c r="B7" s="102" t="s">
        <v>107</v>
      </c>
      <c r="C7" s="102" t="s">
        <v>4</v>
      </c>
    </row>
    <row r="8" spans="1:5">
      <c r="A8" s="128"/>
      <c r="B8" s="102" t="s">
        <v>105</v>
      </c>
      <c r="C8" s="102" t="s">
        <v>54</v>
      </c>
    </row>
    <row r="9" spans="1:5">
      <c r="A9" s="15" t="s">
        <v>14</v>
      </c>
      <c r="B9" s="100"/>
      <c r="C9" s="100"/>
    </row>
    <row r="10" spans="1:5" ht="14.45" customHeight="1">
      <c r="A10" s="12" t="s">
        <v>15</v>
      </c>
      <c r="B10" s="113">
        <v>1619987</v>
      </c>
      <c r="C10" s="113">
        <v>415915</v>
      </c>
      <c r="D10" s="29"/>
      <c r="E10" s="29"/>
    </row>
    <row r="11" spans="1:5">
      <c r="A11" s="12" t="s">
        <v>16</v>
      </c>
      <c r="B11" s="113"/>
      <c r="C11" s="113"/>
      <c r="D11" s="29"/>
    </row>
    <row r="12" spans="1:5">
      <c r="A12" s="12" t="s">
        <v>17</v>
      </c>
      <c r="B12" s="113">
        <v>5277514</v>
      </c>
      <c r="C12" s="113">
        <v>5685454</v>
      </c>
      <c r="D12" s="95"/>
      <c r="E12" s="29"/>
    </row>
    <row r="13" spans="1:5">
      <c r="A13" s="12" t="s">
        <v>18</v>
      </c>
      <c r="B13" s="113"/>
      <c r="C13" s="113"/>
      <c r="D13" s="95"/>
    </row>
    <row r="14" spans="1:5">
      <c r="A14" s="12" t="s">
        <v>19</v>
      </c>
      <c r="B14" s="113">
        <v>53207627</v>
      </c>
      <c r="C14" s="113">
        <v>55034926</v>
      </c>
      <c r="D14" s="95"/>
      <c r="E14" s="29"/>
    </row>
    <row r="15" spans="1:5" ht="14.45" customHeight="1">
      <c r="A15" s="129" t="s">
        <v>20</v>
      </c>
      <c r="B15" s="114"/>
      <c r="C15" s="113"/>
      <c r="D15" s="29"/>
    </row>
    <row r="16" spans="1:5">
      <c r="A16" s="129"/>
      <c r="B16" s="103">
        <v>574</v>
      </c>
      <c r="C16" s="113">
        <v>574</v>
      </c>
      <c r="D16" s="29"/>
      <c r="E16" s="29"/>
    </row>
    <row r="17" spans="1:5" ht="19.5" customHeight="1">
      <c r="A17" s="12" t="s">
        <v>21</v>
      </c>
      <c r="B17" s="113">
        <v>377317</v>
      </c>
      <c r="C17" s="113">
        <v>459152</v>
      </c>
      <c r="D17" s="29"/>
      <c r="E17" s="29"/>
    </row>
    <row r="18" spans="1:5" ht="24">
      <c r="A18" s="12" t="s">
        <v>22</v>
      </c>
      <c r="B18" s="113">
        <v>26966</v>
      </c>
      <c r="C18" s="113">
        <v>25718</v>
      </c>
      <c r="D18" s="29"/>
      <c r="E18" s="29"/>
    </row>
    <row r="19" spans="1:5">
      <c r="A19" s="12" t="s">
        <v>23</v>
      </c>
      <c r="B19" s="113">
        <v>3028945</v>
      </c>
      <c r="C19" s="113">
        <v>712244</v>
      </c>
      <c r="D19" s="29"/>
      <c r="E19" s="29"/>
    </row>
    <row r="20" spans="1:5">
      <c r="A20" s="12" t="s">
        <v>24</v>
      </c>
      <c r="B20" s="113">
        <v>251824</v>
      </c>
      <c r="C20" s="113">
        <v>135277</v>
      </c>
      <c r="D20" s="29"/>
      <c r="E20" s="29"/>
    </row>
    <row r="21" spans="1:5">
      <c r="A21" s="12" t="s">
        <v>53</v>
      </c>
      <c r="B21" s="113"/>
      <c r="C21" s="113"/>
      <c r="D21" s="29"/>
      <c r="E21" s="29"/>
    </row>
    <row r="22" spans="1:5">
      <c r="A22" s="12" t="s">
        <v>25</v>
      </c>
      <c r="B22" s="113">
        <v>19607</v>
      </c>
      <c r="C22" s="113">
        <v>2024</v>
      </c>
      <c r="D22" s="29"/>
      <c r="E22" s="29"/>
    </row>
    <row r="23" spans="1:5">
      <c r="A23" s="12" t="s">
        <v>26</v>
      </c>
      <c r="B23" s="113">
        <v>659404</v>
      </c>
      <c r="C23" s="113">
        <v>299981</v>
      </c>
      <c r="D23" s="29"/>
      <c r="E23" s="29"/>
    </row>
    <row r="24" spans="1:5" ht="15.75" thickBot="1">
      <c r="A24" s="12" t="s">
        <v>5</v>
      </c>
      <c r="B24" s="115">
        <v>5424</v>
      </c>
      <c r="C24" s="115">
        <v>11516</v>
      </c>
      <c r="D24" s="29"/>
      <c r="E24" s="29"/>
    </row>
    <row r="25" spans="1:5">
      <c r="A25" s="12"/>
      <c r="B25" s="113"/>
      <c r="C25" s="101"/>
    </row>
    <row r="26" spans="1:5" ht="15.75" thickBot="1">
      <c r="A26" s="24" t="s">
        <v>27</v>
      </c>
      <c r="B26" s="116">
        <f>SUM(B10:B24)</f>
        <v>64475189</v>
      </c>
      <c r="C26" s="116">
        <f>SUM(C10:C24)</f>
        <v>62782781</v>
      </c>
      <c r="D26" s="29"/>
      <c r="E26" s="29"/>
    </row>
    <row r="27" spans="1:5">
      <c r="A27" s="24"/>
      <c r="B27" s="101"/>
      <c r="C27" s="101"/>
    </row>
    <row r="28" spans="1:5" ht="15.75" thickBot="1">
      <c r="A28" s="24" t="s">
        <v>28</v>
      </c>
      <c r="B28" s="117"/>
      <c r="C28" s="116"/>
    </row>
    <row r="29" spans="1:5">
      <c r="A29" s="12" t="s">
        <v>29</v>
      </c>
      <c r="B29" s="113">
        <v>33967229</v>
      </c>
      <c r="C29" s="113">
        <v>42469203</v>
      </c>
      <c r="D29" s="29"/>
      <c r="E29" s="29"/>
    </row>
    <row r="30" spans="1:5">
      <c r="A30" s="12" t="s">
        <v>50</v>
      </c>
      <c r="B30" s="113">
        <v>7323124</v>
      </c>
      <c r="C30" s="113">
        <v>3636344</v>
      </c>
      <c r="D30" s="29"/>
      <c r="E30" s="29"/>
    </row>
    <row r="31" spans="1:5">
      <c r="A31" s="86" t="s">
        <v>106</v>
      </c>
      <c r="B31" s="113">
        <v>3073315</v>
      </c>
      <c r="C31" s="113"/>
      <c r="D31" s="29"/>
      <c r="E31" s="29"/>
    </row>
    <row r="32" spans="1:5">
      <c r="A32" s="12" t="s">
        <v>30</v>
      </c>
      <c r="B32" s="113">
        <v>65693</v>
      </c>
      <c r="C32" s="113">
        <v>47279</v>
      </c>
      <c r="D32" s="29"/>
      <c r="E32" s="29"/>
    </row>
    <row r="33" spans="1:5">
      <c r="A33" s="12" t="s">
        <v>6</v>
      </c>
      <c r="B33" s="113">
        <v>789769</v>
      </c>
      <c r="C33" s="113">
        <v>7894</v>
      </c>
      <c r="D33" s="29"/>
      <c r="E33" s="29"/>
    </row>
    <row r="34" spans="1:5">
      <c r="A34" s="12" t="s">
        <v>31</v>
      </c>
      <c r="B34" s="113">
        <v>28614</v>
      </c>
      <c r="C34" s="113">
        <v>9310</v>
      </c>
      <c r="D34" s="29"/>
      <c r="E34" s="29"/>
    </row>
    <row r="35" spans="1:5">
      <c r="A35" s="12" t="s">
        <v>32</v>
      </c>
      <c r="B35" s="113">
        <v>12980</v>
      </c>
      <c r="C35" s="113">
        <v>238</v>
      </c>
      <c r="D35" s="29"/>
      <c r="E35" s="29"/>
    </row>
    <row r="36" spans="1:5">
      <c r="A36" s="12" t="s">
        <v>7</v>
      </c>
      <c r="B36" s="113">
        <f>185+44333+608891</f>
        <v>653409</v>
      </c>
      <c r="C36" s="113">
        <f>465493+116+2</f>
        <v>465611</v>
      </c>
      <c r="D36" s="29"/>
      <c r="E36" s="29"/>
    </row>
    <row r="37" spans="1:5">
      <c r="A37" s="12"/>
      <c r="B37" s="113"/>
      <c r="C37" s="113"/>
      <c r="D37" s="29"/>
      <c r="E37" s="29"/>
    </row>
    <row r="38" spans="1:5" ht="15.75" thickBot="1">
      <c r="A38" s="24" t="s">
        <v>8</v>
      </c>
      <c r="B38" s="116">
        <f>SUM(B29:B37)</f>
        <v>45914133</v>
      </c>
      <c r="C38" s="116">
        <f>SUM(C29:C37)</f>
        <v>46635879</v>
      </c>
      <c r="D38" s="29"/>
      <c r="E38" s="29"/>
    </row>
    <row r="39" spans="1:5">
      <c r="A39" s="12"/>
      <c r="B39" s="101"/>
      <c r="C39" s="101"/>
    </row>
    <row r="40" spans="1:5" ht="15.75" thickBot="1">
      <c r="A40" s="24" t="s">
        <v>33</v>
      </c>
      <c r="B40" s="117"/>
      <c r="C40" s="117"/>
    </row>
    <row r="41" spans="1:5">
      <c r="A41" s="12" t="s">
        <v>34</v>
      </c>
      <c r="B41" s="113">
        <v>10541545</v>
      </c>
      <c r="C41" s="113">
        <v>5327184</v>
      </c>
      <c r="D41" s="29"/>
      <c r="E41" s="29"/>
    </row>
    <row r="42" spans="1:5">
      <c r="A42" s="12" t="s">
        <v>35</v>
      </c>
      <c r="B42" s="113">
        <v>278</v>
      </c>
      <c r="C42" s="113">
        <v>278</v>
      </c>
      <c r="D42" s="29"/>
      <c r="E42" s="29"/>
    </row>
    <row r="43" spans="1:5">
      <c r="A43" s="12" t="s">
        <v>49</v>
      </c>
      <c r="B43" s="113">
        <v>8019233</v>
      </c>
      <c r="C43" s="113">
        <v>10819440</v>
      </c>
      <c r="D43" s="29"/>
      <c r="E43" s="29"/>
    </row>
    <row r="44" spans="1:5">
      <c r="A44" s="12"/>
      <c r="B44" s="113"/>
      <c r="C44" s="113"/>
    </row>
    <row r="45" spans="1:5" ht="15.75" thickBot="1">
      <c r="A45" s="24" t="s">
        <v>9</v>
      </c>
      <c r="B45" s="118">
        <f>SUM(B41:B44)</f>
        <v>18561056</v>
      </c>
      <c r="C45" s="118">
        <f t="shared" ref="C45" si="0">SUM(C41:C44)</f>
        <v>16146902</v>
      </c>
      <c r="D45" s="29"/>
      <c r="E45" s="29"/>
    </row>
    <row r="46" spans="1:5">
      <c r="A46" s="24"/>
      <c r="B46" s="105"/>
      <c r="C46" s="105"/>
    </row>
    <row r="47" spans="1:5" ht="15.75" thickBot="1">
      <c r="A47" s="24" t="s">
        <v>36</v>
      </c>
      <c r="B47" s="119">
        <f>B38+B45</f>
        <v>64475189</v>
      </c>
      <c r="C47" s="119">
        <f>C38+C45</f>
        <v>62782781</v>
      </c>
      <c r="D47" s="29"/>
      <c r="E47" s="29"/>
    </row>
    <row r="48" spans="1:5">
      <c r="B48" s="120"/>
      <c r="C48" s="120"/>
    </row>
    <row r="49" spans="1:3" ht="27.75" customHeight="1">
      <c r="A49" s="126" t="s">
        <v>121</v>
      </c>
      <c r="B49" s="126"/>
      <c r="C49" s="127"/>
    </row>
    <row r="50" spans="1:3" ht="15" customHeight="1">
      <c r="A50" s="112"/>
      <c r="B50" s="121"/>
      <c r="C50" s="122"/>
    </row>
    <row r="51" spans="1:3">
      <c r="A51" s="126" t="s">
        <v>119</v>
      </c>
      <c r="B51" s="126"/>
      <c r="C51" s="127"/>
    </row>
    <row r="52" spans="1:3">
      <c r="A52" s="124"/>
      <c r="B52" s="124"/>
    </row>
    <row r="53" spans="1:3">
      <c r="A53" s="125" t="s">
        <v>117</v>
      </c>
      <c r="B53" s="125"/>
    </row>
    <row r="54" spans="1:3">
      <c r="A54" s="108" t="s">
        <v>118</v>
      </c>
      <c r="B54" s="123"/>
    </row>
  </sheetData>
  <mergeCells count="6">
    <mergeCell ref="A52:B52"/>
    <mergeCell ref="A53:B53"/>
    <mergeCell ref="A49:C49"/>
    <mergeCell ref="A51:C51"/>
    <mergeCell ref="A7:A8"/>
    <mergeCell ref="A15:A16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6"/>
  <sheetViews>
    <sheetView view="pageBreakPreview" zoomScale="106" zoomScaleNormal="100" zoomScaleSheetLayoutView="106" workbookViewId="0">
      <selection activeCell="B37" sqref="B37"/>
    </sheetView>
  </sheetViews>
  <sheetFormatPr defaultColWidth="8.85546875" defaultRowHeight="12"/>
  <cols>
    <col min="1" max="1" width="58.28515625" style="33" customWidth="1"/>
    <col min="2" max="2" width="20.28515625" style="49" customWidth="1"/>
    <col min="3" max="3" width="18.5703125" style="33" customWidth="1"/>
    <col min="4" max="4" width="3.7109375" style="33" customWidth="1"/>
    <col min="5" max="5" width="18.5703125" style="33" hidden="1" customWidth="1"/>
    <col min="6" max="17" width="16.7109375" style="33" hidden="1" customWidth="1"/>
    <col min="18" max="18" width="10.5703125" style="33" hidden="1" customWidth="1"/>
    <col min="19" max="21" width="11.42578125" style="33" hidden="1" customWidth="1"/>
    <col min="22" max="22" width="8.85546875" style="33" collapsed="1"/>
    <col min="23" max="16384" width="8.85546875" style="33"/>
  </cols>
  <sheetData>
    <row r="1" spans="1:21" ht="15.75">
      <c r="A1" s="1" t="s">
        <v>1</v>
      </c>
      <c r="B1" s="31"/>
      <c r="C1" s="30"/>
      <c r="D1" s="32"/>
      <c r="E1" s="30"/>
      <c r="F1" s="32"/>
      <c r="G1" s="32"/>
      <c r="H1" s="32"/>
      <c r="I1" s="32"/>
      <c r="J1" s="32"/>
      <c r="K1" s="32"/>
      <c r="L1" s="32"/>
      <c r="M1" s="32"/>
      <c r="N1" s="32"/>
      <c r="O1" s="30"/>
      <c r="P1" s="30"/>
      <c r="Q1" s="30"/>
      <c r="R1" s="30"/>
    </row>
    <row r="2" spans="1:21" ht="12.75">
      <c r="A2" s="61"/>
      <c r="B2" s="31"/>
      <c r="C2" s="30"/>
      <c r="D2" s="32"/>
      <c r="E2" s="30"/>
      <c r="F2" s="32"/>
      <c r="G2" s="32"/>
      <c r="H2" s="32"/>
      <c r="I2" s="32"/>
      <c r="J2" s="32"/>
      <c r="K2" s="32"/>
      <c r="L2" s="32"/>
      <c r="M2" s="32"/>
      <c r="N2" s="32"/>
      <c r="O2" s="30"/>
      <c r="P2" s="30"/>
      <c r="Q2" s="30"/>
      <c r="R2" s="30"/>
    </row>
    <row r="3" spans="1:21" ht="12.75">
      <c r="A3" s="4" t="s">
        <v>99</v>
      </c>
      <c r="B3" s="36"/>
      <c r="C3" s="34"/>
      <c r="D3" s="37"/>
      <c r="E3" s="34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21" ht="12.75">
      <c r="A4" s="5" t="s">
        <v>2</v>
      </c>
      <c r="B4" s="39"/>
      <c r="C4" s="38"/>
      <c r="D4" s="40"/>
      <c r="E4" s="38"/>
      <c r="F4" s="40"/>
      <c r="G4" s="40"/>
      <c r="H4" s="40"/>
      <c r="I4" s="40"/>
      <c r="J4" s="40"/>
      <c r="K4" s="40"/>
      <c r="L4" s="40"/>
      <c r="M4" s="40"/>
      <c r="N4" s="40"/>
      <c r="O4" s="38"/>
      <c r="P4" s="38"/>
      <c r="Q4" s="38"/>
      <c r="R4" s="38"/>
    </row>
    <row r="5" spans="1:2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7"/>
      <c r="P5" s="37"/>
      <c r="Q5" s="37"/>
    </row>
    <row r="6" spans="1:21" ht="24">
      <c r="A6" s="128"/>
      <c r="B6" s="21" t="s">
        <v>103</v>
      </c>
      <c r="C6" s="21" t="s">
        <v>103</v>
      </c>
      <c r="D6" s="41"/>
      <c r="E6" s="38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21">
      <c r="A7" s="128"/>
      <c r="B7" s="21" t="s">
        <v>107</v>
      </c>
      <c r="C7" s="87" t="s">
        <v>107</v>
      </c>
      <c r="D7" s="43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21">
      <c r="A8" s="128"/>
      <c r="B8" s="21" t="s">
        <v>105</v>
      </c>
      <c r="C8" s="87" t="s">
        <v>54</v>
      </c>
      <c r="D8" s="45"/>
      <c r="E8" s="44"/>
      <c r="F8" s="45"/>
      <c r="G8" s="45"/>
      <c r="H8" s="45"/>
      <c r="I8" s="45"/>
      <c r="J8" s="45"/>
      <c r="K8" s="45"/>
      <c r="L8" s="45"/>
      <c r="M8" s="45"/>
      <c r="N8" s="46"/>
      <c r="O8" s="46"/>
      <c r="P8" s="46"/>
      <c r="Q8" s="46"/>
      <c r="S8" s="47"/>
    </row>
    <row r="9" spans="1:21" ht="15">
      <c r="A9" s="128"/>
      <c r="B9" s="72"/>
      <c r="C9" s="72"/>
      <c r="D9" s="46"/>
      <c r="E9" s="44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S9" s="47"/>
    </row>
    <row r="10" spans="1:21">
      <c r="A10" s="20"/>
      <c r="B10" s="21"/>
      <c r="C10" s="21"/>
      <c r="D10" s="46"/>
      <c r="E10" s="44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7"/>
      <c r="T10" s="47"/>
      <c r="U10" s="47"/>
    </row>
    <row r="11" spans="1:21">
      <c r="A11" s="20"/>
      <c r="B11" s="21"/>
      <c r="C11" s="21"/>
      <c r="D11" s="46"/>
      <c r="E11" s="48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7"/>
      <c r="T11" s="47"/>
      <c r="U11" s="47"/>
    </row>
    <row r="12" spans="1:21">
      <c r="A12" s="20" t="s">
        <v>55</v>
      </c>
      <c r="B12" s="89">
        <v>1369257</v>
      </c>
      <c r="C12" s="73">
        <v>563681</v>
      </c>
      <c r="D12" s="46"/>
      <c r="E12" s="44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47"/>
      <c r="T12" s="47"/>
      <c r="U12" s="47"/>
    </row>
    <row r="13" spans="1:21">
      <c r="A13" s="20" t="s">
        <v>37</v>
      </c>
      <c r="B13" s="89">
        <v>341116</v>
      </c>
      <c r="C13" s="73">
        <v>745727</v>
      </c>
      <c r="D13" s="46"/>
      <c r="E13" s="4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7"/>
      <c r="T13" s="47"/>
      <c r="U13" s="47"/>
    </row>
    <row r="14" spans="1:21">
      <c r="A14" s="20" t="s">
        <v>56</v>
      </c>
      <c r="B14" s="89">
        <f>3045714-935751</f>
        <v>2109963</v>
      </c>
      <c r="C14" s="73">
        <f>19936400-14477090</f>
        <v>5459310</v>
      </c>
      <c r="D14" s="46"/>
      <c r="E14" s="44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21">
      <c r="A15" s="128" t="s">
        <v>57</v>
      </c>
      <c r="B15" s="88"/>
      <c r="C15" s="27"/>
      <c r="D15" s="46"/>
      <c r="E15" s="44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21">
      <c r="A16" s="128"/>
      <c r="B16" s="88"/>
      <c r="C16" s="27"/>
      <c r="D16" s="46"/>
      <c r="E16" s="44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T16" s="47"/>
    </row>
    <row r="17" spans="1:22">
      <c r="A17" s="128"/>
      <c r="B17" s="89">
        <f>9921472-11985504</f>
        <v>-2064032</v>
      </c>
      <c r="C17" s="73">
        <f>4283882-4505573</f>
        <v>-221691</v>
      </c>
      <c r="D17" s="45"/>
      <c r="E17" s="38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22">
      <c r="A18" s="20" t="s">
        <v>58</v>
      </c>
      <c r="B18" s="89">
        <f>3-9871</f>
        <v>-9868</v>
      </c>
      <c r="C18" s="73">
        <v>-22797</v>
      </c>
      <c r="D18" s="46"/>
      <c r="E18" s="44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22">
      <c r="A19" s="20" t="s">
        <v>59</v>
      </c>
      <c r="B19" s="89">
        <f>629679-903559</f>
        <v>-273880</v>
      </c>
      <c r="C19" s="73">
        <f>248260-246384</f>
        <v>1876</v>
      </c>
      <c r="D19" s="46"/>
      <c r="E19" s="44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22">
      <c r="A20" s="20" t="s">
        <v>38</v>
      </c>
      <c r="B20" s="26">
        <v>311324</v>
      </c>
      <c r="C20" s="73">
        <v>81</v>
      </c>
      <c r="D20" s="46"/>
      <c r="E20" s="44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22">
      <c r="A21" s="128" t="s">
        <v>108</v>
      </c>
      <c r="B21" s="131">
        <f>27334-108064</f>
        <v>-80730</v>
      </c>
      <c r="C21" s="130"/>
      <c r="D21" s="46"/>
      <c r="E21" s="44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22">
      <c r="A22" s="128"/>
      <c r="B22" s="131"/>
      <c r="C22" s="130"/>
      <c r="D22" s="46"/>
      <c r="E22" s="44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22" ht="12.75" thickBot="1">
      <c r="A23" s="20" t="s">
        <v>60</v>
      </c>
      <c r="B23" s="28">
        <v>456</v>
      </c>
      <c r="C23" s="28">
        <v>230</v>
      </c>
      <c r="D23" s="46"/>
      <c r="E23" s="44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S23" s="50"/>
      <c r="T23" s="50"/>
    </row>
    <row r="24" spans="1:22">
      <c r="A24" s="20"/>
      <c r="B24" s="27"/>
      <c r="C24" s="27"/>
      <c r="D24" s="46"/>
      <c r="E24" s="44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S24" s="50"/>
    </row>
    <row r="25" spans="1:22" ht="12.75" thickBot="1">
      <c r="A25" s="25" t="s">
        <v>61</v>
      </c>
      <c r="B25" s="75">
        <f>SUM(B12:B23)</f>
        <v>1703606</v>
      </c>
      <c r="C25" s="75">
        <f>SUM(C12:C23)</f>
        <v>6526417</v>
      </c>
      <c r="D25" s="45"/>
      <c r="E25" s="38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22">
      <c r="A26" s="25"/>
      <c r="B26" s="27"/>
      <c r="C26" s="27"/>
      <c r="D26" s="46"/>
      <c r="E26" s="44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22">
      <c r="A27" s="20"/>
      <c r="B27" s="27"/>
      <c r="C27" s="27"/>
      <c r="D27" s="45"/>
      <c r="E27" s="51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22">
      <c r="A28" s="20"/>
      <c r="B28" s="27"/>
      <c r="C28" s="27"/>
      <c r="D28" s="46"/>
      <c r="E28" s="44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22">
      <c r="A29" s="20"/>
      <c r="B29" s="27"/>
      <c r="C29" s="27"/>
      <c r="D29" s="46"/>
      <c r="E29" s="44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22">
      <c r="A30" s="20" t="s">
        <v>39</v>
      </c>
      <c r="B30" s="73">
        <v>2832411</v>
      </c>
      <c r="C30" s="73">
        <v>865813</v>
      </c>
      <c r="D30" s="46"/>
      <c r="E30" s="44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V30" s="47"/>
    </row>
    <row r="31" spans="1:22">
      <c r="A31" s="20" t="s">
        <v>40</v>
      </c>
      <c r="B31" s="73">
        <v>146072</v>
      </c>
      <c r="C31" s="73">
        <v>47199</v>
      </c>
      <c r="D31" s="45"/>
      <c r="E31" s="51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22">
      <c r="A32" s="20" t="s">
        <v>41</v>
      </c>
      <c r="B32" s="73">
        <v>299412</v>
      </c>
      <c r="C32" s="73">
        <v>2180</v>
      </c>
      <c r="D32" s="46"/>
      <c r="E32" s="44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8">
      <c r="A33" s="20" t="s">
        <v>42</v>
      </c>
      <c r="B33" s="73"/>
      <c r="C33" s="27"/>
      <c r="D33" s="46"/>
      <c r="E33" s="44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8">
      <c r="A34" s="20" t="s">
        <v>43</v>
      </c>
      <c r="B34" s="73">
        <v>1225918</v>
      </c>
      <c r="C34" s="73">
        <v>622884</v>
      </c>
      <c r="D34" s="45"/>
      <c r="E34" s="38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8" ht="12.75" thickBot="1">
      <c r="A35" s="20" t="s">
        <v>44</v>
      </c>
      <c r="B35" s="76" t="s">
        <v>0</v>
      </c>
      <c r="C35" s="28"/>
      <c r="D35" s="52"/>
      <c r="E35" s="34"/>
      <c r="F35" s="52"/>
      <c r="G35" s="52"/>
      <c r="H35" s="52"/>
      <c r="I35" s="52"/>
      <c r="J35" s="52"/>
      <c r="K35" s="52"/>
      <c r="L35" s="52"/>
      <c r="M35" s="52"/>
      <c r="N35" s="52"/>
      <c r="O35" s="53"/>
      <c r="P35" s="53"/>
      <c r="Q35" s="53"/>
    </row>
    <row r="36" spans="1:18">
      <c r="A36" s="20"/>
      <c r="B36" s="74"/>
      <c r="C36" s="74"/>
      <c r="D36" s="52"/>
      <c r="E36" s="34"/>
      <c r="F36" s="52"/>
      <c r="G36" s="52"/>
      <c r="H36" s="52"/>
      <c r="I36" s="52"/>
      <c r="J36" s="52"/>
      <c r="K36" s="52"/>
      <c r="L36" s="52"/>
      <c r="M36" s="52"/>
      <c r="N36" s="52"/>
      <c r="O36" s="54"/>
      <c r="P36" s="54"/>
      <c r="Q36" s="54"/>
      <c r="R36" s="55"/>
    </row>
    <row r="37" spans="1:18" ht="12.75" thickBot="1">
      <c r="A37" s="25" t="s">
        <v>62</v>
      </c>
      <c r="B37" s="75">
        <f>SUM(B30:B35)</f>
        <v>4503813</v>
      </c>
      <c r="C37" s="75">
        <f>SUM(C30:C35)</f>
        <v>1538076</v>
      </c>
      <c r="D37" s="52"/>
      <c r="E37" s="34"/>
      <c r="F37" s="52"/>
      <c r="G37" s="52"/>
      <c r="H37" s="52"/>
      <c r="I37" s="52"/>
      <c r="J37" s="52"/>
      <c r="K37" s="52"/>
      <c r="L37" s="52"/>
      <c r="M37" s="52"/>
      <c r="N37" s="52"/>
      <c r="O37" s="54"/>
      <c r="P37" s="54"/>
      <c r="Q37" s="54"/>
      <c r="R37" s="55"/>
    </row>
    <row r="38" spans="1:18">
      <c r="A38" s="25"/>
      <c r="B38" s="74"/>
      <c r="C38" s="74"/>
      <c r="D38" s="52"/>
      <c r="E38" s="34"/>
      <c r="F38" s="52"/>
      <c r="G38" s="52"/>
      <c r="H38" s="52"/>
      <c r="I38" s="52"/>
      <c r="J38" s="52"/>
      <c r="K38" s="52"/>
      <c r="L38" s="52"/>
      <c r="M38" s="52"/>
      <c r="N38" s="52"/>
      <c r="O38" s="54"/>
      <c r="P38" s="54"/>
      <c r="Q38" s="54"/>
      <c r="R38" s="55"/>
    </row>
    <row r="39" spans="1:18">
      <c r="A39" s="25"/>
      <c r="B39" s="74"/>
      <c r="C39" s="74"/>
      <c r="D39" s="52"/>
      <c r="E39" s="34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6"/>
    </row>
    <row r="40" spans="1:18">
      <c r="A40" s="134" t="s">
        <v>63</v>
      </c>
      <c r="B40" s="74"/>
      <c r="C40" s="74"/>
      <c r="D40" s="52"/>
      <c r="E40" s="3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6"/>
    </row>
    <row r="41" spans="1:18" ht="12.75" thickBot="1">
      <c r="A41" s="134"/>
      <c r="B41" s="75">
        <f>B25-B37</f>
        <v>-2800207</v>
      </c>
      <c r="C41" s="75">
        <f>C25-C37</f>
        <v>4988341</v>
      </c>
      <c r="D41" s="52"/>
      <c r="E41" s="34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6"/>
    </row>
    <row r="42" spans="1:18">
      <c r="A42" s="25"/>
      <c r="B42" s="74"/>
      <c r="C42" s="74"/>
      <c r="D42" s="52"/>
      <c r="E42" s="34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37"/>
    </row>
    <row r="43" spans="1:18" ht="12.75" thickBot="1">
      <c r="A43" s="20" t="s">
        <v>64</v>
      </c>
      <c r="B43" s="74" t="s">
        <v>0</v>
      </c>
      <c r="C43" s="74" t="s">
        <v>0</v>
      </c>
      <c r="D43" s="52"/>
      <c r="E43" s="34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37"/>
    </row>
    <row r="44" spans="1:18">
      <c r="A44" s="25"/>
      <c r="B44" s="77"/>
      <c r="C44" s="77"/>
      <c r="D44" s="57"/>
      <c r="E44" s="44"/>
      <c r="F44" s="57"/>
      <c r="G44" s="57"/>
      <c r="H44" s="57"/>
      <c r="I44" s="57"/>
      <c r="J44" s="57"/>
      <c r="K44" s="57"/>
      <c r="L44" s="57"/>
      <c r="M44" s="57"/>
      <c r="N44" s="57"/>
      <c r="O44" s="52"/>
      <c r="P44" s="52"/>
      <c r="Q44" s="52"/>
      <c r="R44" s="37"/>
    </row>
    <row r="45" spans="1:18">
      <c r="A45" s="134" t="s">
        <v>65</v>
      </c>
      <c r="B45" s="132">
        <f>B41</f>
        <v>-2800207</v>
      </c>
      <c r="C45" s="132">
        <f>C41</f>
        <v>4988341</v>
      </c>
      <c r="D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8">
      <c r="A46" s="134"/>
      <c r="B46" s="132"/>
      <c r="C46" s="132"/>
      <c r="D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8" ht="12.75" thickBot="1">
      <c r="A47" s="134"/>
      <c r="B47" s="133"/>
      <c r="C47" s="133"/>
      <c r="D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8" ht="12.75" thickTop="1">
      <c r="B48" s="58"/>
      <c r="D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>
      <c r="B49" s="58"/>
      <c r="D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ht="15">
      <c r="A50" s="126" t="s">
        <v>120</v>
      </c>
      <c r="B50" s="126"/>
      <c r="C50" s="127"/>
      <c r="D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ht="12.75">
      <c r="A51" s="111"/>
      <c r="B51" s="111"/>
      <c r="D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spans="1:17" ht="12.75">
      <c r="A52" s="124" t="s">
        <v>119</v>
      </c>
      <c r="B52" s="124"/>
      <c r="D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1:17" ht="12.75">
      <c r="A53" s="124"/>
      <c r="B53" s="124"/>
      <c r="D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ht="12.75">
      <c r="A54" s="125" t="s">
        <v>117</v>
      </c>
      <c r="B54" s="125"/>
      <c r="D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ht="12.75">
      <c r="A55" s="108" t="s">
        <v>118</v>
      </c>
      <c r="B55" s="110"/>
      <c r="D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>
      <c r="B56" s="58"/>
      <c r="D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>
      <c r="B57" s="58"/>
      <c r="D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7">
      <c r="B58" s="58"/>
      <c r="D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>
      <c r="B59" s="58"/>
      <c r="D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spans="1:17">
      <c r="B60" s="58"/>
      <c r="D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spans="1:17">
      <c r="B61" s="58"/>
      <c r="D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1:17">
      <c r="B62" s="58"/>
      <c r="D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>
      <c r="B63" s="58"/>
      <c r="D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>
      <c r="B64" s="58"/>
      <c r="D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2:17">
      <c r="B65" s="58"/>
      <c r="D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2:17">
      <c r="B66" s="58"/>
      <c r="D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2:17">
      <c r="B67" s="58"/>
      <c r="D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2:17">
      <c r="B68" s="58"/>
      <c r="D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>
      <c r="B69" s="58"/>
      <c r="D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2:17">
      <c r="B70" s="58"/>
      <c r="D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2:17">
      <c r="B71" s="58"/>
      <c r="D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2:17">
      <c r="B72" s="58"/>
      <c r="D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2:17">
      <c r="B73" s="58"/>
      <c r="D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2:17">
      <c r="B74" s="58"/>
      <c r="D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2:17">
      <c r="B75" s="58"/>
      <c r="D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2:17">
      <c r="B76" s="58"/>
      <c r="D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2:17">
      <c r="B77" s="58"/>
      <c r="D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2:17">
      <c r="B78" s="58"/>
      <c r="D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2:17">
      <c r="B79" s="58"/>
      <c r="D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2:17">
      <c r="B80" s="58"/>
      <c r="D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2:17">
      <c r="B81" s="58"/>
      <c r="D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2:17">
      <c r="B82" s="58"/>
      <c r="D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2:17">
      <c r="B83" s="58"/>
      <c r="D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2:17">
      <c r="B84" s="58"/>
      <c r="D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2:17">
      <c r="B85" s="58"/>
      <c r="D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2:17">
      <c r="B86" s="58"/>
      <c r="D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spans="2:17">
      <c r="B87" s="58"/>
      <c r="D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2:17">
      <c r="B88" s="58"/>
      <c r="D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spans="2:17">
      <c r="B89" s="58"/>
      <c r="D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2:17">
      <c r="B90" s="58"/>
      <c r="D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spans="2:17">
      <c r="B91" s="58"/>
      <c r="D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2:17">
      <c r="B92" s="58"/>
      <c r="D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2:17">
      <c r="B93" s="58"/>
      <c r="D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2:17">
      <c r="B94" s="58"/>
      <c r="D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2:17">
      <c r="B95" s="58"/>
      <c r="D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spans="2:17">
      <c r="B96" s="58"/>
      <c r="D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2:17">
      <c r="B97" s="58"/>
      <c r="D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2:17">
      <c r="B98" s="58"/>
      <c r="D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2:17">
      <c r="B99" s="58"/>
      <c r="D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spans="2:17">
      <c r="B100" s="58"/>
      <c r="D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>
      <c r="B101" s="58"/>
      <c r="D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</row>
    <row r="102" spans="2:17">
      <c r="B102" s="58"/>
      <c r="D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</row>
    <row r="103" spans="2:17">
      <c r="B103" s="58"/>
      <c r="D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</row>
    <row r="104" spans="2:17">
      <c r="B104" s="58"/>
      <c r="D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</row>
    <row r="105" spans="2:17">
      <c r="B105" s="58"/>
      <c r="D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</row>
    <row r="106" spans="2:17">
      <c r="B106" s="58"/>
      <c r="D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spans="2:17">
      <c r="B107" s="58"/>
      <c r="D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</row>
    <row r="108" spans="2:17">
      <c r="B108" s="58"/>
      <c r="D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spans="2:17">
      <c r="B109" s="58"/>
      <c r="D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spans="2:17">
      <c r="B110" s="58"/>
      <c r="D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</row>
    <row r="111" spans="2:17">
      <c r="B111" s="58"/>
      <c r="D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spans="2:17">
      <c r="B112" s="58"/>
      <c r="D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2:17">
      <c r="B113" s="58"/>
      <c r="D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spans="2:17">
      <c r="B114" s="58"/>
      <c r="D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</row>
    <row r="115" spans="2:17">
      <c r="B115" s="58"/>
      <c r="D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>
      <c r="B116" s="58"/>
      <c r="D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spans="2:17">
      <c r="B117" s="58"/>
      <c r="D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</row>
    <row r="118" spans="2:17">
      <c r="B118" s="58"/>
      <c r="D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</row>
    <row r="119" spans="2:17">
      <c r="B119" s="58"/>
      <c r="D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spans="2:17">
      <c r="B120" s="58"/>
      <c r="D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spans="2:17">
      <c r="B121" s="58"/>
      <c r="D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</row>
    <row r="122" spans="2:17">
      <c r="B122" s="58"/>
      <c r="D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spans="2:17">
      <c r="B123" s="58"/>
      <c r="D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spans="2:17">
      <c r="B124" s="58"/>
      <c r="D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spans="2:17">
      <c r="B125" s="58"/>
      <c r="D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spans="2:17">
      <c r="B126" s="58"/>
      <c r="D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spans="2:17">
      <c r="B127" s="58"/>
      <c r="D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spans="2:17">
      <c r="B128" s="58"/>
      <c r="D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spans="2:17">
      <c r="B129" s="58"/>
      <c r="D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</row>
    <row r="130" spans="2:17">
      <c r="B130" s="58"/>
      <c r="D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spans="2:17">
      <c r="B131" s="58"/>
      <c r="D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spans="2:17">
      <c r="B132" s="58"/>
      <c r="D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  <row r="133" spans="2:17">
      <c r="B133" s="58"/>
      <c r="D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</row>
    <row r="134" spans="2:17">
      <c r="B134" s="58"/>
      <c r="D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</row>
    <row r="135" spans="2:17">
      <c r="B135" s="58"/>
      <c r="D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spans="2:17">
      <c r="B136" s="58"/>
      <c r="D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2:17">
      <c r="B137" s="58"/>
      <c r="D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spans="2:17">
      <c r="B138" s="58"/>
      <c r="D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</row>
    <row r="139" spans="2:17">
      <c r="B139" s="58"/>
      <c r="D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spans="2:17">
      <c r="B140" s="58"/>
      <c r="D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spans="2:17">
      <c r="B141" s="58"/>
      <c r="D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spans="2:17">
      <c r="B142" s="58"/>
      <c r="D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spans="2:17">
      <c r="B143" s="58"/>
      <c r="D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spans="2:17">
      <c r="B144" s="58"/>
      <c r="D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spans="2:17">
      <c r="B145" s="58"/>
      <c r="D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>
      <c r="B146" s="58"/>
      <c r="D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</row>
    <row r="147" spans="2:17">
      <c r="B147" s="58"/>
      <c r="D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spans="2:17">
      <c r="B148" s="58"/>
      <c r="D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spans="2:17">
      <c r="B149" s="58"/>
      <c r="D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spans="2:17">
      <c r="B150" s="58"/>
      <c r="D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2:17">
      <c r="B151" s="58"/>
      <c r="D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2:17">
      <c r="B152" s="58"/>
      <c r="D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2:17">
      <c r="B153" s="58"/>
      <c r="D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spans="2:17">
      <c r="B154" s="58"/>
      <c r="D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2:17">
      <c r="B155" s="58"/>
      <c r="D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spans="2:17">
      <c r="B156" s="58"/>
      <c r="D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spans="2:17">
      <c r="B157" s="58"/>
      <c r="D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2:17">
      <c r="B158" s="58"/>
      <c r="D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spans="2:17">
      <c r="B159" s="58"/>
      <c r="D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spans="2:17">
      <c r="B160" s="58"/>
      <c r="D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>
      <c r="B161" s="58"/>
      <c r="D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spans="2:17">
      <c r="B162" s="58"/>
      <c r="D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spans="2:17">
      <c r="B163" s="58"/>
      <c r="D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2:17">
      <c r="B164" s="58"/>
      <c r="D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spans="2:17">
      <c r="B165" s="58"/>
      <c r="D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2:17">
      <c r="B166" s="58"/>
      <c r="D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2:17">
      <c r="B167" s="58"/>
      <c r="D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spans="2:17">
      <c r="B168" s="58"/>
      <c r="D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2:17">
      <c r="B169" s="58"/>
      <c r="D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2:17">
      <c r="B170" s="58"/>
      <c r="D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spans="2:17">
      <c r="B171" s="58"/>
      <c r="D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spans="2:17">
      <c r="B172" s="58"/>
      <c r="D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pans="2:17">
      <c r="B173" s="58"/>
      <c r="D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2:17">
      <c r="B174" s="58"/>
      <c r="D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2:17">
      <c r="B175" s="58"/>
      <c r="D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2:17">
      <c r="B176" s="58"/>
      <c r="D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spans="2:17">
      <c r="B177" s="58"/>
      <c r="D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pans="2:17">
      <c r="B178" s="58"/>
      <c r="D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2:17">
      <c r="B179" s="58"/>
      <c r="D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spans="2:17">
      <c r="B180" s="58"/>
      <c r="D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spans="2:17">
      <c r="B181" s="58"/>
      <c r="D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spans="2:17">
      <c r="B182" s="58"/>
      <c r="D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spans="2:17">
      <c r="B183" s="58"/>
      <c r="D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spans="2:17">
      <c r="B184" s="58"/>
      <c r="D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spans="2:17">
      <c r="B185" s="58"/>
      <c r="D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</row>
    <row r="186" spans="2:17">
      <c r="B186" s="58"/>
      <c r="D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spans="2:17">
      <c r="B187" s="58"/>
      <c r="D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2:17">
      <c r="B188" s="58"/>
      <c r="D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2:17">
      <c r="B189" s="58"/>
      <c r="D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2:17">
      <c r="B190" s="58"/>
      <c r="D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2:17">
      <c r="B191" s="58"/>
      <c r="D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spans="2:17">
      <c r="B192" s="58"/>
      <c r="D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spans="2:17">
      <c r="B193" s="58"/>
      <c r="D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spans="2:17">
      <c r="B194" s="58"/>
      <c r="D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2:17">
      <c r="B195" s="58"/>
      <c r="D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2:17">
      <c r="B196" s="58"/>
      <c r="D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2:17">
      <c r="B197" s="58"/>
      <c r="D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2:17">
      <c r="B198" s="58"/>
      <c r="D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2:17">
      <c r="B199" s="58"/>
      <c r="D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2:17">
      <c r="B200" s="58"/>
      <c r="D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2:17">
      <c r="B201" s="58"/>
      <c r="D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2:17">
      <c r="B202" s="58"/>
      <c r="D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2:17">
      <c r="B203" s="58"/>
      <c r="D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2:17">
      <c r="B204" s="58"/>
      <c r="D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2:17">
      <c r="B205" s="58"/>
      <c r="D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2:17">
      <c r="B206" s="58"/>
      <c r="D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2:17">
      <c r="B207" s="58"/>
      <c r="D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2:17">
      <c r="B208" s="58"/>
      <c r="D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2:17">
      <c r="B209" s="58"/>
      <c r="D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2:17">
      <c r="B210" s="58"/>
      <c r="D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2:17">
      <c r="B211" s="58"/>
      <c r="D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2:17">
      <c r="B212" s="58"/>
      <c r="D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2:17">
      <c r="B213" s="58"/>
      <c r="D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2:17">
      <c r="B214" s="58"/>
      <c r="D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2:17">
      <c r="B215" s="58"/>
      <c r="D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2:17">
      <c r="B216" s="58"/>
      <c r="D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</sheetData>
  <mergeCells count="13">
    <mergeCell ref="A54:B54"/>
    <mergeCell ref="A50:C50"/>
    <mergeCell ref="C45:C47"/>
    <mergeCell ref="A40:A41"/>
    <mergeCell ref="A45:A47"/>
    <mergeCell ref="B45:B47"/>
    <mergeCell ref="A52:B52"/>
    <mergeCell ref="A53:B53"/>
    <mergeCell ref="A6:A9"/>
    <mergeCell ref="A15:A17"/>
    <mergeCell ref="C21:C22"/>
    <mergeCell ref="A21:A22"/>
    <mergeCell ref="B21:B22"/>
  </mergeCells>
  <pageMargins left="0.7" right="0.7" top="0.75" bottom="0.75" header="0.3" footer="0.3"/>
  <pageSetup paperSize="9" scale="68" orientation="portrait" r:id="rId1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5"/>
  <sheetViews>
    <sheetView view="pageBreakPreview" zoomScaleNormal="100" zoomScaleSheetLayoutView="100" workbookViewId="0">
      <selection activeCell="H17" sqref="H17"/>
    </sheetView>
  </sheetViews>
  <sheetFormatPr defaultColWidth="8.85546875" defaultRowHeight="15"/>
  <cols>
    <col min="1" max="1" width="56.5703125" style="2" bestFit="1" customWidth="1"/>
    <col min="2" max="2" width="20.42578125" style="2" customWidth="1"/>
    <col min="3" max="3" width="3.42578125" style="2" customWidth="1"/>
    <col min="4" max="4" width="23.85546875" style="2" customWidth="1"/>
    <col min="5" max="5" width="2.7109375" style="2" customWidth="1"/>
    <col min="6" max="6" width="17.5703125" style="2" customWidth="1"/>
    <col min="7" max="7" width="3.140625" style="2" customWidth="1"/>
    <col min="8" max="8" width="12.42578125" style="2" bestFit="1" customWidth="1"/>
    <col min="9" max="9" width="2.7109375" style="2" customWidth="1"/>
    <col min="10" max="16384" width="8.85546875" style="2"/>
  </cols>
  <sheetData>
    <row r="1" spans="1:8" ht="15.75">
      <c r="A1" s="1" t="s">
        <v>1</v>
      </c>
    </row>
    <row r="2" spans="1:8" ht="15.75">
      <c r="A2" s="3"/>
    </row>
    <row r="3" spans="1:8">
      <c r="A3" s="4" t="s">
        <v>10</v>
      </c>
    </row>
    <row r="4" spans="1:8">
      <c r="A4" s="4" t="str">
        <f>ББ!A4</f>
        <v>НА 30 ИЮНЯ 2018 ГОДА</v>
      </c>
    </row>
    <row r="5" spans="1:8">
      <c r="A5" s="5" t="s">
        <v>2</v>
      </c>
    </row>
    <row r="7" spans="1:8" s="6" customFormat="1" ht="24">
      <c r="A7" s="137"/>
      <c r="B7" s="23" t="s">
        <v>45</v>
      </c>
      <c r="C7" s="136"/>
      <c r="D7" s="136" t="s">
        <v>11</v>
      </c>
      <c r="E7" s="136"/>
      <c r="F7" s="136" t="s">
        <v>66</v>
      </c>
      <c r="G7" s="136"/>
      <c r="H7" s="23" t="s">
        <v>47</v>
      </c>
    </row>
    <row r="8" spans="1:8" s="6" customFormat="1" ht="12">
      <c r="A8" s="137"/>
      <c r="B8" s="23" t="s">
        <v>46</v>
      </c>
      <c r="C8" s="136"/>
      <c r="D8" s="136"/>
      <c r="E8" s="136"/>
      <c r="F8" s="136"/>
      <c r="G8" s="136"/>
      <c r="H8" s="23" t="s">
        <v>48</v>
      </c>
    </row>
    <row r="9" spans="1:8" s="6" customFormat="1" ht="12">
      <c r="A9" s="12"/>
      <c r="B9" s="12"/>
      <c r="C9" s="12"/>
      <c r="D9" s="12"/>
      <c r="E9" s="12"/>
      <c r="F9" s="12"/>
      <c r="G9" s="12"/>
      <c r="H9" s="12"/>
    </row>
    <row r="10" spans="1:8" s="6" customFormat="1" ht="12">
      <c r="A10" s="134" t="s">
        <v>52</v>
      </c>
      <c r="B10" s="135">
        <v>3068584</v>
      </c>
      <c r="C10" s="135"/>
      <c r="D10" s="135">
        <v>162</v>
      </c>
      <c r="E10" s="135"/>
      <c r="F10" s="135">
        <v>3169671</v>
      </c>
      <c r="G10" s="135"/>
      <c r="H10" s="135">
        <f>F10+D10+B10</f>
        <v>6238417</v>
      </c>
    </row>
    <row r="11" spans="1:8" s="6" customFormat="1" ht="12">
      <c r="A11" s="134"/>
      <c r="B11" s="135"/>
      <c r="C11" s="135"/>
      <c r="D11" s="135"/>
      <c r="E11" s="135"/>
      <c r="F11" s="135"/>
      <c r="G11" s="135"/>
      <c r="H11" s="135"/>
    </row>
    <row r="12" spans="1:8" s="6" customFormat="1" ht="12">
      <c r="A12" s="20"/>
      <c r="B12" s="8"/>
      <c r="C12" s="16"/>
      <c r="D12" s="16"/>
      <c r="E12" s="16"/>
      <c r="F12" s="8"/>
      <c r="G12" s="16"/>
      <c r="H12" s="8"/>
    </row>
    <row r="13" spans="1:8" s="6" customFormat="1" ht="12">
      <c r="A13" s="20" t="s">
        <v>12</v>
      </c>
      <c r="B13" s="8" t="s">
        <v>0</v>
      </c>
      <c r="C13" s="16"/>
      <c r="D13" s="16" t="s">
        <v>0</v>
      </c>
      <c r="E13" s="16"/>
      <c r="F13" s="9">
        <v>4988341</v>
      </c>
      <c r="G13" s="16"/>
      <c r="H13" s="9">
        <f>F13</f>
        <v>4988341</v>
      </c>
    </row>
    <row r="14" spans="1:8" s="6" customFormat="1" ht="12">
      <c r="A14" s="85" t="s">
        <v>13</v>
      </c>
      <c r="B14" s="94">
        <v>2258600</v>
      </c>
      <c r="C14" s="16"/>
      <c r="D14" s="16">
        <v>116</v>
      </c>
      <c r="E14" s="16"/>
      <c r="F14" s="9"/>
      <c r="G14" s="16"/>
      <c r="H14" s="9">
        <f>D14+B14</f>
        <v>2258716</v>
      </c>
    </row>
    <row r="15" spans="1:8" s="6" customFormat="1" ht="12.75" thickBot="1">
      <c r="A15" s="20"/>
      <c r="B15" s="93"/>
      <c r="C15" s="16"/>
      <c r="D15" s="14" t="s">
        <v>0</v>
      </c>
      <c r="E15" s="16"/>
      <c r="F15" s="10" t="s">
        <v>0</v>
      </c>
      <c r="G15" s="16"/>
      <c r="H15" s="10" t="s">
        <v>0</v>
      </c>
    </row>
    <row r="16" spans="1:8" s="6" customFormat="1" ht="12">
      <c r="A16" s="20"/>
      <c r="B16" s="8"/>
      <c r="C16" s="16"/>
      <c r="D16" s="16"/>
      <c r="E16" s="16"/>
      <c r="F16" s="8"/>
      <c r="G16" s="16"/>
      <c r="H16" s="8"/>
    </row>
    <row r="17" spans="1:8" s="6" customFormat="1" ht="12">
      <c r="A17" s="25" t="s">
        <v>111</v>
      </c>
      <c r="B17" s="17">
        <f>SUM(B10:B15)</f>
        <v>5327184</v>
      </c>
      <c r="C17" s="22"/>
      <c r="D17" s="17">
        <f>SUM(D10:D15)</f>
        <v>278</v>
      </c>
      <c r="E17" s="22"/>
      <c r="F17" s="17">
        <f>SUM(F10:F15)</f>
        <v>8158012</v>
      </c>
      <c r="G17" s="22"/>
      <c r="H17" s="17">
        <f>SUM(H10:H15)</f>
        <v>13485474</v>
      </c>
    </row>
    <row r="18" spans="1:8" s="6" customFormat="1" ht="12">
      <c r="A18" s="25"/>
      <c r="B18" s="8"/>
      <c r="C18" s="16"/>
      <c r="D18" s="16"/>
      <c r="E18" s="16"/>
      <c r="F18" s="8"/>
      <c r="G18" s="16"/>
      <c r="H18" s="8"/>
    </row>
    <row r="19" spans="1:8" s="6" customFormat="1" ht="12">
      <c r="A19" s="25" t="s">
        <v>110</v>
      </c>
      <c r="B19" s="17">
        <f>B17</f>
        <v>5327184</v>
      </c>
      <c r="C19" s="22"/>
      <c r="D19" s="17">
        <f>D17</f>
        <v>278</v>
      </c>
      <c r="E19" s="22"/>
      <c r="F19" s="17">
        <f>ББ!C43</f>
        <v>10819440</v>
      </c>
      <c r="G19" s="22"/>
      <c r="H19" s="17">
        <f>F19+D19+B19</f>
        <v>16146902</v>
      </c>
    </row>
    <row r="20" spans="1:8" s="6" customFormat="1" ht="12">
      <c r="A20" s="25"/>
      <c r="B20" s="8"/>
      <c r="C20" s="16"/>
      <c r="D20" s="16"/>
      <c r="E20" s="16"/>
      <c r="F20" s="8"/>
      <c r="G20" s="16"/>
      <c r="H20" s="8"/>
    </row>
    <row r="21" spans="1:8" s="6" customFormat="1" ht="12">
      <c r="A21" s="20" t="s">
        <v>67</v>
      </c>
      <c r="B21" s="8" t="s">
        <v>0</v>
      </c>
      <c r="C21" s="16"/>
      <c r="D21" s="16"/>
      <c r="E21" s="16"/>
      <c r="F21" s="8" t="s">
        <v>0</v>
      </c>
      <c r="G21" s="16"/>
      <c r="H21" s="8"/>
    </row>
    <row r="22" spans="1:8" s="6" customFormat="1" ht="12">
      <c r="A22" s="20" t="s">
        <v>12</v>
      </c>
      <c r="B22" s="8" t="s">
        <v>0</v>
      </c>
      <c r="C22" s="16"/>
      <c r="D22" s="16" t="s">
        <v>0</v>
      </c>
      <c r="E22" s="16"/>
      <c r="F22" s="9">
        <f>ОПиУ!B45</f>
        <v>-2800207</v>
      </c>
      <c r="G22" s="16"/>
      <c r="H22" s="9">
        <f>F22</f>
        <v>-2800207</v>
      </c>
    </row>
    <row r="23" spans="1:8" s="6" customFormat="1" ht="12">
      <c r="A23" s="85" t="s">
        <v>113</v>
      </c>
      <c r="B23" s="94">
        <v>-8634</v>
      </c>
      <c r="C23" s="16"/>
      <c r="D23" s="16"/>
      <c r="E23" s="16"/>
      <c r="F23" s="9"/>
      <c r="G23" s="16"/>
      <c r="H23" s="9">
        <f>B23</f>
        <v>-8634</v>
      </c>
    </row>
    <row r="24" spans="1:8" s="6" customFormat="1" ht="12">
      <c r="A24" s="85" t="s">
        <v>112</v>
      </c>
      <c r="B24" s="94">
        <v>741821</v>
      </c>
      <c r="C24" s="16"/>
      <c r="D24" s="16"/>
      <c r="E24" s="16"/>
      <c r="F24" s="9"/>
      <c r="G24" s="16"/>
      <c r="H24" s="9">
        <f>B24</f>
        <v>741821</v>
      </c>
    </row>
    <row r="25" spans="1:8" s="6" customFormat="1" ht="12">
      <c r="A25" s="20" t="s">
        <v>51</v>
      </c>
      <c r="B25" s="8" t="s">
        <v>0</v>
      </c>
      <c r="C25" s="16"/>
      <c r="D25" s="16" t="s">
        <v>0</v>
      </c>
      <c r="E25" s="16"/>
      <c r="F25" s="9"/>
      <c r="G25" s="16"/>
      <c r="H25" s="9"/>
    </row>
    <row r="26" spans="1:8" s="6" customFormat="1" ht="12.75" thickBot="1">
      <c r="A26" s="20" t="s">
        <v>13</v>
      </c>
      <c r="B26" s="9">
        <v>4481174</v>
      </c>
      <c r="C26" s="16"/>
      <c r="D26" s="16" t="s">
        <v>0</v>
      </c>
      <c r="E26" s="16"/>
      <c r="F26" s="8" t="s">
        <v>0</v>
      </c>
      <c r="G26" s="16"/>
      <c r="H26" s="9">
        <f>B26</f>
        <v>4481174</v>
      </c>
    </row>
    <row r="27" spans="1:8" s="6" customFormat="1" ht="12">
      <c r="A27" s="20"/>
      <c r="B27" s="11"/>
      <c r="C27" s="16"/>
      <c r="D27" s="13"/>
      <c r="E27" s="16"/>
      <c r="F27" s="11"/>
      <c r="G27" s="16"/>
      <c r="H27" s="11"/>
    </row>
    <row r="28" spans="1:8" s="6" customFormat="1" ht="12.75" thickBot="1">
      <c r="A28" s="25" t="s">
        <v>109</v>
      </c>
      <c r="B28" s="18">
        <f>SUM(B19:B26)</f>
        <v>10541545</v>
      </c>
      <c r="C28" s="22"/>
      <c r="D28" s="19">
        <v>278</v>
      </c>
      <c r="E28" s="22"/>
      <c r="F28" s="18">
        <f>SUM(F19:F26)</f>
        <v>8019233</v>
      </c>
      <c r="G28" s="22"/>
      <c r="H28" s="18">
        <f>SUM(H19:H26)</f>
        <v>18561056</v>
      </c>
    </row>
    <row r="29" spans="1:8" s="6" customFormat="1" ht="12.75" thickTop="1"/>
    <row r="30" spans="1:8" s="6" customFormat="1" ht="12"/>
    <row r="31" spans="1:8" s="6" customFormat="1" ht="12.75">
      <c r="A31" s="124" t="s">
        <v>121</v>
      </c>
      <c r="B31" s="124"/>
      <c r="C31" s="124"/>
      <c r="D31" s="124"/>
    </row>
    <row r="32" spans="1:8" s="6" customFormat="1" ht="12.75">
      <c r="A32" s="111"/>
      <c r="B32" s="111"/>
      <c r="C32" s="111"/>
      <c r="D32" s="111"/>
    </row>
    <row r="33" spans="1:4" s="6" customFormat="1" ht="12.75">
      <c r="A33" s="124" t="s">
        <v>119</v>
      </c>
      <c r="B33" s="124"/>
      <c r="C33" s="124"/>
      <c r="D33" s="124"/>
    </row>
    <row r="34" spans="1:4" s="6" customFormat="1" ht="12.75">
      <c r="A34" s="124"/>
      <c r="B34" s="124"/>
      <c r="C34" s="124"/>
      <c r="D34" s="124"/>
    </row>
    <row r="35" spans="1:4" s="6" customFormat="1" ht="12.75">
      <c r="A35" s="125" t="s">
        <v>117</v>
      </c>
      <c r="B35" s="125"/>
      <c r="C35" s="125"/>
      <c r="D35" s="125"/>
    </row>
    <row r="36" spans="1:4" s="6" customFormat="1" ht="12.75">
      <c r="A36" s="108" t="s">
        <v>118</v>
      </c>
      <c r="B36" s="109"/>
      <c r="C36" s="110"/>
      <c r="D36" s="109"/>
    </row>
    <row r="37" spans="1:4" s="6" customFormat="1" ht="12"/>
    <row r="38" spans="1:4" s="6" customFormat="1" ht="12"/>
    <row r="39" spans="1:4" s="6" customFormat="1" ht="12"/>
    <row r="40" spans="1:4" s="6" customFormat="1" ht="12"/>
    <row r="41" spans="1:4" s="6" customFormat="1" ht="12"/>
    <row r="42" spans="1:4" s="6" customFormat="1" ht="12"/>
    <row r="43" spans="1:4" s="6" customFormat="1" ht="12"/>
    <row r="44" spans="1:4" s="6" customFormat="1" ht="12"/>
    <row r="45" spans="1:4" s="6" customFormat="1" ht="12"/>
    <row r="46" spans="1:4" s="6" customFormat="1" ht="12"/>
    <row r="47" spans="1:4" s="6" customFormat="1" ht="12"/>
    <row r="48" spans="1:4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</sheetData>
  <mergeCells count="18">
    <mergeCell ref="A31:D31"/>
    <mergeCell ref="A33:D33"/>
    <mergeCell ref="A34:D34"/>
    <mergeCell ref="A35:D35"/>
    <mergeCell ref="G7:G8"/>
    <mergeCell ref="A7:A8"/>
    <mergeCell ref="C7:C8"/>
    <mergeCell ref="D7:D8"/>
    <mergeCell ref="E7:E8"/>
    <mergeCell ref="F7:F8"/>
    <mergeCell ref="H10:H11"/>
    <mergeCell ref="G10:G11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dimension ref="A1:G74"/>
  <sheetViews>
    <sheetView tabSelected="1" view="pageBreakPreview" topLeftCell="A31" zoomScale="124" zoomScaleNormal="100" zoomScaleSheetLayoutView="124" workbookViewId="0">
      <selection activeCell="A49" sqref="A49"/>
    </sheetView>
  </sheetViews>
  <sheetFormatPr defaultRowHeight="15"/>
  <cols>
    <col min="1" max="1" width="62.28515625" bestFit="1" customWidth="1"/>
    <col min="2" max="2" width="14.7109375" customWidth="1"/>
    <col min="3" max="3" width="2.28515625" customWidth="1"/>
    <col min="4" max="4" width="13.28515625" customWidth="1"/>
    <col min="5" max="5" width="2.7109375" customWidth="1"/>
  </cols>
  <sheetData>
    <row r="1" spans="1:4" ht="15.75">
      <c r="A1" s="60" t="s">
        <v>1</v>
      </c>
    </row>
    <row r="2" spans="1:4" ht="15.75">
      <c r="A2" s="60"/>
    </row>
    <row r="3" spans="1:4">
      <c r="A3" s="81" t="s">
        <v>68</v>
      </c>
    </row>
    <row r="4" spans="1:4">
      <c r="A4" s="81" t="s">
        <v>101</v>
      </c>
    </row>
    <row r="5" spans="1:4">
      <c r="A5" s="82" t="s">
        <v>2</v>
      </c>
    </row>
    <row r="8" spans="1:4" ht="41.45" customHeight="1">
      <c r="A8" s="78" t="s">
        <v>69</v>
      </c>
      <c r="B8" s="63" t="s">
        <v>103</v>
      </c>
      <c r="C8" s="140"/>
      <c r="D8" s="63" t="s">
        <v>102</v>
      </c>
    </row>
    <row r="9" spans="1:4">
      <c r="A9" s="78" t="s">
        <v>70</v>
      </c>
      <c r="B9" s="63" t="s">
        <v>104</v>
      </c>
      <c r="C9" s="140"/>
      <c r="D9" s="63" t="s">
        <v>104</v>
      </c>
    </row>
    <row r="10" spans="1:4">
      <c r="A10" s="83"/>
      <c r="B10" s="63" t="s">
        <v>105</v>
      </c>
      <c r="C10" s="140"/>
      <c r="D10" s="63" t="s">
        <v>54</v>
      </c>
    </row>
    <row r="11" spans="1:4">
      <c r="A11" s="78"/>
      <c r="B11" s="63"/>
      <c r="C11" s="69"/>
      <c r="D11" s="63"/>
    </row>
    <row r="12" spans="1:4">
      <c r="A12" s="62" t="s">
        <v>123</v>
      </c>
      <c r="B12" s="65">
        <f>ОПиУ!B41</f>
        <v>-2800207</v>
      </c>
      <c r="C12" s="62"/>
      <c r="D12" s="65">
        <f>ОПиУ!C41</f>
        <v>4988341</v>
      </c>
    </row>
    <row r="13" spans="1:4">
      <c r="A13" s="62" t="s">
        <v>71</v>
      </c>
      <c r="B13" s="90">
        <f>SUM(B14:B20)</f>
        <v>1828481</v>
      </c>
      <c r="C13" s="62"/>
      <c r="D13" s="90">
        <f>SUM(D14:D20)</f>
        <v>204077</v>
      </c>
    </row>
    <row r="14" spans="1:4">
      <c r="A14" s="62" t="s">
        <v>72</v>
      </c>
      <c r="B14" s="104">
        <f>ББ!B32-ББ!C32</f>
        <v>18414</v>
      </c>
      <c r="C14" s="62"/>
      <c r="D14" s="65">
        <v>7807</v>
      </c>
    </row>
    <row r="15" spans="1:4" ht="24">
      <c r="A15" s="62" t="s">
        <v>73</v>
      </c>
      <c r="B15" s="104">
        <f>-ОПиУ!B17-293495</f>
        <v>1770537</v>
      </c>
      <c r="C15" s="62"/>
      <c r="D15" s="65">
        <v>221691</v>
      </c>
    </row>
    <row r="16" spans="1:4">
      <c r="A16" s="62" t="s">
        <v>74</v>
      </c>
      <c r="B16" s="26">
        <v>4003</v>
      </c>
      <c r="C16" s="62"/>
      <c r="D16" s="67">
        <v>405</v>
      </c>
    </row>
    <row r="17" spans="1:7">
      <c r="A17" s="62" t="s">
        <v>124</v>
      </c>
      <c r="B17" s="104">
        <f>-(ОПиУ!B20-ОПиУ!B32)</f>
        <v>-11912</v>
      </c>
      <c r="C17" s="62"/>
      <c r="D17" s="65">
        <v>2098</v>
      </c>
    </row>
    <row r="18" spans="1:7">
      <c r="A18" s="62" t="s">
        <v>75</v>
      </c>
      <c r="B18" s="104">
        <v>95174</v>
      </c>
      <c r="C18" s="62"/>
      <c r="D18" s="65">
        <v>-3423</v>
      </c>
    </row>
    <row r="19" spans="1:7">
      <c r="A19" s="62" t="s">
        <v>76</v>
      </c>
      <c r="B19" s="104">
        <v>31722</v>
      </c>
      <c r="C19" s="62"/>
      <c r="D19" s="65">
        <v>22741</v>
      </c>
    </row>
    <row r="20" spans="1:7" ht="15.75" thickBot="1">
      <c r="A20" s="62" t="s">
        <v>77</v>
      </c>
      <c r="B20" s="28">
        <v>-79457</v>
      </c>
      <c r="C20" s="62"/>
      <c r="D20" s="68">
        <v>-47242</v>
      </c>
    </row>
    <row r="21" spans="1:7">
      <c r="A21" s="69"/>
      <c r="B21" s="67"/>
      <c r="C21" s="62"/>
      <c r="D21" s="67"/>
    </row>
    <row r="22" spans="1:7">
      <c r="A22" s="78" t="s">
        <v>125</v>
      </c>
      <c r="B22" s="131">
        <f>B12+B13</f>
        <v>-971726</v>
      </c>
      <c r="C22" s="141"/>
      <c r="D22" s="131">
        <f>D12+D13</f>
        <v>5192418</v>
      </c>
      <c r="E22" s="64"/>
      <c r="G22" s="64"/>
    </row>
    <row r="23" spans="1:7">
      <c r="A23" s="78" t="s">
        <v>78</v>
      </c>
      <c r="B23" s="131"/>
      <c r="C23" s="141"/>
      <c r="D23" s="131"/>
    </row>
    <row r="24" spans="1:7">
      <c r="A24" s="62"/>
      <c r="B24" s="67"/>
      <c r="C24" s="62"/>
      <c r="D24" s="67"/>
    </row>
    <row r="25" spans="1:7">
      <c r="A25" s="78" t="s">
        <v>79</v>
      </c>
      <c r="B25" s="66"/>
      <c r="C25" s="62"/>
      <c r="D25" s="67"/>
    </row>
    <row r="26" spans="1:7">
      <c r="A26" s="78" t="s">
        <v>80</v>
      </c>
      <c r="B26" s="98">
        <f>SUM(B27:B32)</f>
        <v>-2281729</v>
      </c>
      <c r="C26" s="62"/>
      <c r="D26" s="98">
        <f>SUM(D27:D32)</f>
        <v>-13615633</v>
      </c>
    </row>
    <row r="27" spans="1:7">
      <c r="A27" s="86" t="s">
        <v>24</v>
      </c>
      <c r="B27" s="96"/>
      <c r="C27" s="79"/>
      <c r="D27" s="65">
        <v>0</v>
      </c>
    </row>
    <row r="28" spans="1:7">
      <c r="A28" s="79" t="s">
        <v>81</v>
      </c>
      <c r="B28" s="96">
        <v>397374</v>
      </c>
      <c r="C28" s="79"/>
      <c r="D28" s="65">
        <v>-5365792</v>
      </c>
    </row>
    <row r="29" spans="1:7">
      <c r="A29" s="62" t="s">
        <v>82</v>
      </c>
      <c r="B29" s="26">
        <v>125059</v>
      </c>
      <c r="C29" s="79"/>
      <c r="D29" s="65">
        <v>-2212853</v>
      </c>
    </row>
    <row r="30" spans="1:7">
      <c r="A30" s="62" t="s">
        <v>83</v>
      </c>
      <c r="B30" s="96">
        <v>-2433248</v>
      </c>
      <c r="C30" s="79"/>
      <c r="D30" s="65">
        <v>-6034183</v>
      </c>
    </row>
    <row r="31" spans="1:7">
      <c r="A31" s="62" t="s">
        <v>84</v>
      </c>
      <c r="B31" s="96">
        <v>-377006</v>
      </c>
      <c r="C31" s="79"/>
      <c r="D31" s="65">
        <v>-2639</v>
      </c>
    </row>
    <row r="32" spans="1:7">
      <c r="A32" s="62" t="s">
        <v>5</v>
      </c>
      <c r="B32" s="96">
        <v>6092</v>
      </c>
      <c r="C32" s="79"/>
      <c r="D32" s="67">
        <v>-166</v>
      </c>
    </row>
    <row r="33" spans="1:7">
      <c r="A33" s="69" t="s">
        <v>85</v>
      </c>
      <c r="B33" s="98">
        <f>SUM(B34:B36)</f>
        <v>-7462329</v>
      </c>
      <c r="C33" s="79"/>
      <c r="D33" s="98">
        <f>SUM(D34:D36)</f>
        <v>7009625</v>
      </c>
    </row>
    <row r="34" spans="1:7">
      <c r="A34" s="79" t="s">
        <v>86</v>
      </c>
      <c r="B34" s="96">
        <v>-8464048</v>
      </c>
      <c r="C34" s="79"/>
      <c r="D34" s="65">
        <v>4812703</v>
      </c>
    </row>
    <row r="35" spans="1:7">
      <c r="A35" s="62" t="s">
        <v>6</v>
      </c>
      <c r="B35" s="96">
        <v>813805</v>
      </c>
      <c r="C35" s="79"/>
      <c r="D35" s="65">
        <v>95914</v>
      </c>
    </row>
    <row r="36" spans="1:7" ht="15.75" thickBot="1">
      <c r="A36" s="62" t="s">
        <v>7</v>
      </c>
      <c r="B36" s="97">
        <v>187914</v>
      </c>
      <c r="C36" s="79"/>
      <c r="D36" s="68">
        <v>2101008</v>
      </c>
    </row>
    <row r="37" spans="1:7">
      <c r="A37" s="79"/>
      <c r="B37" s="142">
        <f>B33+B26</f>
        <v>-9744058</v>
      </c>
      <c r="C37" s="141"/>
      <c r="D37" s="142">
        <f>D33+D26</f>
        <v>-6606008</v>
      </c>
      <c r="E37" s="64"/>
      <c r="G37" s="64"/>
    </row>
    <row r="38" spans="1:7" ht="24.75" thickBot="1">
      <c r="A38" s="78" t="s">
        <v>87</v>
      </c>
      <c r="B38" s="143"/>
      <c r="C38" s="141"/>
      <c r="D38" s="143"/>
    </row>
    <row r="39" spans="1:7">
      <c r="A39" s="79"/>
      <c r="B39" s="67"/>
      <c r="C39" s="62"/>
      <c r="D39" s="67"/>
    </row>
    <row r="40" spans="1:7" ht="15.75" thickBot="1">
      <c r="A40" s="79" t="s">
        <v>88</v>
      </c>
      <c r="B40" s="71" t="s">
        <v>0</v>
      </c>
      <c r="C40" s="62"/>
      <c r="D40" s="71" t="s">
        <v>0</v>
      </c>
    </row>
    <row r="41" spans="1:7">
      <c r="A41" s="62"/>
      <c r="B41" s="67"/>
      <c r="C41" s="62"/>
      <c r="D41" s="67"/>
    </row>
    <row r="42" spans="1:7" ht="15.75" thickBot="1">
      <c r="A42" s="69" t="s">
        <v>126</v>
      </c>
      <c r="B42" s="75">
        <f>B37+B22</f>
        <v>-10715784</v>
      </c>
      <c r="C42" s="85"/>
      <c r="D42" s="75">
        <f>D37+D22</f>
        <v>-1413590</v>
      </c>
    </row>
    <row r="43" spans="1:7">
      <c r="A43" s="62"/>
      <c r="B43" s="67"/>
      <c r="C43" s="62"/>
      <c r="D43" s="67"/>
    </row>
    <row r="44" spans="1:7" ht="24">
      <c r="A44" s="78" t="s">
        <v>89</v>
      </c>
      <c r="B44" s="67"/>
      <c r="C44" s="62"/>
      <c r="D44" s="67"/>
    </row>
    <row r="45" spans="1:7">
      <c r="A45" s="78"/>
      <c r="B45" s="67"/>
      <c r="C45" s="62"/>
      <c r="D45" s="67"/>
    </row>
    <row r="46" spans="1:7" ht="15.75" thickBot="1">
      <c r="A46" s="79" t="s">
        <v>114</v>
      </c>
      <c r="B46" s="65">
        <v>60777</v>
      </c>
      <c r="C46" s="62"/>
      <c r="D46" s="65">
        <v>-177465</v>
      </c>
    </row>
    <row r="47" spans="1:7">
      <c r="A47" s="62"/>
      <c r="B47" s="84"/>
      <c r="C47" s="62"/>
      <c r="D47" s="84"/>
    </row>
    <row r="48" spans="1:7" ht="19.5" customHeight="1" thickBot="1">
      <c r="A48" s="69" t="s">
        <v>127</v>
      </c>
      <c r="B48" s="70">
        <f>SUM(B46:B46)</f>
        <v>60777</v>
      </c>
      <c r="C48" s="69"/>
      <c r="D48" s="70">
        <f>SUM(D46:D46)</f>
        <v>-177465</v>
      </c>
      <c r="E48" s="64"/>
      <c r="G48" s="64"/>
    </row>
    <row r="49" spans="1:7">
      <c r="A49" s="62"/>
      <c r="B49" s="67"/>
      <c r="C49" s="62"/>
      <c r="D49" s="67"/>
    </row>
    <row r="50" spans="1:7" ht="24">
      <c r="A50" s="78" t="s">
        <v>90</v>
      </c>
      <c r="B50" s="80"/>
      <c r="C50" s="62"/>
      <c r="D50" s="62"/>
    </row>
    <row r="51" spans="1:7">
      <c r="A51" s="79" t="s">
        <v>91</v>
      </c>
      <c r="B51" s="65">
        <v>5222995</v>
      </c>
      <c r="C51" s="62"/>
      <c r="D51" s="99">
        <v>2258600</v>
      </c>
    </row>
    <row r="52" spans="1:7">
      <c r="A52" s="79" t="s">
        <v>122</v>
      </c>
      <c r="B52" s="90">
        <v>-8634</v>
      </c>
      <c r="C52" s="106"/>
      <c r="D52" s="99"/>
    </row>
    <row r="53" spans="1:7">
      <c r="A53" s="79" t="s">
        <v>115</v>
      </c>
      <c r="B53" s="90">
        <v>2883960</v>
      </c>
      <c r="C53" s="91"/>
      <c r="D53" s="99"/>
    </row>
    <row r="54" spans="1:7">
      <c r="A54" s="79" t="s">
        <v>92</v>
      </c>
      <c r="B54" s="92">
        <v>4424449</v>
      </c>
      <c r="C54" s="62"/>
      <c r="D54" s="99">
        <v>1201770</v>
      </c>
    </row>
    <row r="55" spans="1:7" ht="15.75" thickBot="1">
      <c r="A55" s="79" t="s">
        <v>93</v>
      </c>
      <c r="B55" s="92">
        <v>-843994</v>
      </c>
      <c r="C55" s="62"/>
      <c r="D55" s="99">
        <v>-1474912</v>
      </c>
    </row>
    <row r="56" spans="1:7">
      <c r="A56" s="79"/>
      <c r="B56" s="84"/>
      <c r="C56" s="62"/>
      <c r="D56" s="84"/>
    </row>
    <row r="57" spans="1:7" ht="15.75" thickBot="1">
      <c r="A57" s="78" t="s">
        <v>94</v>
      </c>
      <c r="B57" s="70">
        <f>SUM(B51:B56)</f>
        <v>11678776</v>
      </c>
      <c r="C57" s="62"/>
      <c r="D57" s="70">
        <f>SUM(D51:D56)</f>
        <v>1985458</v>
      </c>
      <c r="E57" s="64"/>
      <c r="G57" s="64"/>
    </row>
    <row r="58" spans="1:7">
      <c r="A58" s="79"/>
      <c r="B58" s="66"/>
      <c r="C58" s="62"/>
      <c r="D58" s="67"/>
    </row>
    <row r="59" spans="1:7" ht="15.75" thickBot="1">
      <c r="A59" s="79" t="s">
        <v>95</v>
      </c>
      <c r="B59" s="70">
        <f>B48+B57+B42</f>
        <v>1023769</v>
      </c>
      <c r="C59" s="62"/>
      <c r="D59" s="70">
        <f>D48+D57+D42</f>
        <v>394403</v>
      </c>
      <c r="E59" s="64"/>
      <c r="G59" s="64"/>
    </row>
    <row r="60" spans="1:7">
      <c r="A60" s="79" t="s">
        <v>116</v>
      </c>
      <c r="B60" s="67">
        <v>180303</v>
      </c>
      <c r="C60" s="62"/>
      <c r="D60" s="66"/>
    </row>
    <row r="61" spans="1:7">
      <c r="A61" s="79" t="s">
        <v>96</v>
      </c>
      <c r="B61" s="138">
        <f>ББ!C10</f>
        <v>415915</v>
      </c>
      <c r="C61" s="140"/>
      <c r="D61" s="138">
        <v>548208</v>
      </c>
    </row>
    <row r="62" spans="1:7" ht="15.75" thickBot="1">
      <c r="A62" s="79" t="s">
        <v>97</v>
      </c>
      <c r="B62" s="139"/>
      <c r="C62" s="140"/>
      <c r="D62" s="139"/>
    </row>
    <row r="63" spans="1:7" ht="15.75" thickTop="1">
      <c r="A63" s="79" t="s">
        <v>96</v>
      </c>
      <c r="B63" s="144">
        <f>ББ!B10</f>
        <v>1619987</v>
      </c>
      <c r="C63" s="140"/>
      <c r="D63" s="144">
        <v>942611</v>
      </c>
    </row>
    <row r="64" spans="1:7" ht="15.75" thickBot="1">
      <c r="A64" s="79" t="s">
        <v>98</v>
      </c>
      <c r="B64" s="139"/>
      <c r="C64" s="140"/>
      <c r="D64" s="139"/>
      <c r="E64" s="64"/>
      <c r="G64" s="64"/>
    </row>
    <row r="65" spans="1:4" ht="15.75" thickTop="1">
      <c r="B65" s="107">
        <f>B63-B61-B59-B60</f>
        <v>0</v>
      </c>
      <c r="C65" s="107"/>
      <c r="D65" s="107">
        <f>D63-D61-D59</f>
        <v>0</v>
      </c>
    </row>
    <row r="66" spans="1:4">
      <c r="A66" s="124" t="s">
        <v>121</v>
      </c>
      <c r="B66" s="124"/>
      <c r="C66" s="124"/>
      <c r="D66" s="124"/>
    </row>
    <row r="67" spans="1:4">
      <c r="A67" s="111"/>
      <c r="B67" s="111"/>
      <c r="C67" s="111"/>
      <c r="D67" s="111"/>
    </row>
    <row r="68" spans="1:4">
      <c r="A68" s="124" t="s">
        <v>119</v>
      </c>
      <c r="B68" s="124"/>
      <c r="C68" s="124"/>
      <c r="D68" s="124"/>
    </row>
    <row r="69" spans="1:4">
      <c r="A69" s="124"/>
      <c r="B69" s="124"/>
      <c r="C69" s="124"/>
      <c r="D69" s="124"/>
    </row>
    <row r="70" spans="1:4">
      <c r="A70" s="125" t="s">
        <v>117</v>
      </c>
      <c r="B70" s="125"/>
      <c r="C70" s="125"/>
      <c r="D70" s="125"/>
    </row>
    <row r="71" spans="1:4">
      <c r="A71" s="108" t="s">
        <v>118</v>
      </c>
      <c r="B71" s="109"/>
      <c r="C71" s="110"/>
      <c r="D71" s="109"/>
    </row>
    <row r="73" spans="1:4">
      <c r="B73" s="64">
        <f>B59+B60-B63+B61</f>
        <v>0</v>
      </c>
      <c r="C73" s="64">
        <f t="shared" ref="C73:D73" si="0">C59+C60-C63+C61</f>
        <v>0</v>
      </c>
      <c r="D73" s="64">
        <f t="shared" si="0"/>
        <v>0</v>
      </c>
    </row>
    <row r="74" spans="1:4">
      <c r="B74" s="64"/>
    </row>
  </sheetData>
  <mergeCells count="17">
    <mergeCell ref="A66:D66"/>
    <mergeCell ref="A68:D68"/>
    <mergeCell ref="A69:D69"/>
    <mergeCell ref="A70:D70"/>
    <mergeCell ref="B63:B64"/>
    <mergeCell ref="C63:C64"/>
    <mergeCell ref="D63:D64"/>
    <mergeCell ref="B61:B62"/>
    <mergeCell ref="C61:C62"/>
    <mergeCell ref="D61:D62"/>
    <mergeCell ref="C8:C10"/>
    <mergeCell ref="B22:B23"/>
    <mergeCell ref="C22:C23"/>
    <mergeCell ref="D22:D23"/>
    <mergeCell ref="B37:B38"/>
    <mergeCell ref="C37:C38"/>
    <mergeCell ref="D37:D38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ББ!Область_печати</vt:lpstr>
      <vt:lpstr>'Движение денег'!Область_печати</vt:lpstr>
      <vt:lpstr>'Движение капитала'!Область_печати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Гульмира Оспанова</cp:lastModifiedBy>
  <cp:lastPrinted>2018-07-27T11:17:34Z</cp:lastPrinted>
  <dcterms:created xsi:type="dcterms:W3CDTF">2016-05-14T10:51:53Z</dcterms:created>
  <dcterms:modified xsi:type="dcterms:W3CDTF">2018-07-27T11:21:06Z</dcterms:modified>
</cp:coreProperties>
</file>