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1 кв 2021\неполная ФО\"/>
    </mc:Choice>
  </mc:AlternateContent>
  <xr:revisionPtr revIDLastSave="0" documentId="13_ncr:1_{3A92F3E5-BF1A-4DA4-B74F-F78EAC14BFF0}" xr6:coauthVersionLast="46" xr6:coauthVersionMax="46" xr10:uidLastSave="{00000000-0000-0000-0000-000000000000}"/>
  <bookViews>
    <workbookView xWindow="-120" yWindow="-120" windowWidth="29040" windowHeight="15840" tabRatio="809" activeTab="2" xr2:uid="{00000000-000D-0000-FFFF-FFFF00000000}"/>
  </bookViews>
  <sheets>
    <sheet name="ББ" sheetId="32" r:id="rId1"/>
    <sheet name="ББ в тенге1" sheetId="160" state="hidden" r:id="rId2"/>
    <sheet name="ОПиУ" sheetId="69" r:id="rId3"/>
    <sheet name="ББ в тенге" sheetId="155" state="hidden" r:id="rId4"/>
    <sheet name="ОДДС" sheetId="156" state="hidden" r:id="rId5"/>
    <sheet name="СК в тенге" sheetId="154" state="hidden" r:id="rId6"/>
  </sheets>
  <externalReferences>
    <externalReference r:id="rId7"/>
    <externalReference r:id="rId8"/>
  </externalReferences>
  <definedNames>
    <definedName name="__MAIN__" localSheetId="2">'[1]1ЦБ-прил2'!#REF!</definedName>
    <definedName name="__MAIN__">#REF!</definedName>
    <definedName name="__mdDATABody10__" localSheetId="2">'[1]1ЦБ-прил2'!#REF!</definedName>
    <definedName name="__mdDATABody10__">#REF!</definedName>
    <definedName name="__mdDATABody21__" localSheetId="2">'[1]1ЦБ-прил2'!#REF!</definedName>
    <definedName name="__mdDATABody21__">#REF!</definedName>
    <definedName name="__mdDATABody22__" localSheetId="2">'[1]1ЦБ-прил2'!#REF!</definedName>
    <definedName name="__mdDATABody22__">#REF!</definedName>
    <definedName name="__mdDATABody30__" localSheetId="2">'[1]1ЦБ-прил2'!#REF!</definedName>
    <definedName name="__mdDATABody30__">#REF!</definedName>
    <definedName name="__mdDATABody40__" localSheetId="2">'[1]1ЦБ-прил2'!#REF!</definedName>
    <definedName name="__mdDATABody40__">#REF!</definedName>
    <definedName name="__mdDATABody50__" localSheetId="2">'[1]1ЦБ-прил2'!#REF!</definedName>
    <definedName name="__mdDATABody50__">#REF!</definedName>
    <definedName name="__mdDATABody60__" localSheetId="2">'[1]1ЦБ-прил2'!#REF!</definedName>
    <definedName name="__mdDATABody60__">#REF!</definedName>
    <definedName name="_xlnm.Print_Area" localSheetId="0">ББ!$A$1:$D$123</definedName>
    <definedName name="_xlnm.Print_Area" localSheetId="3">'ББ в тенге'!$A$1:$D$123</definedName>
    <definedName name="_xlnm.Print_Area" localSheetId="1">'ББ в тенге1'!$A$1:$D$123</definedName>
    <definedName name="_xlnm.Print_Area" localSheetId="2">ОПиУ!$A$1:$F$117</definedName>
    <definedName name="_xlnm.Print_Area" localSheetId="5">'СК в тенге'!$A$1:$H$36</definedName>
  </definedNames>
  <calcPr calcId="191029"/>
  <fileRecoveryPr autoRecover="0"/>
</workbook>
</file>

<file path=xl/calcChain.xml><?xml version="1.0" encoding="utf-8"?>
<calcChain xmlns="http://schemas.openxmlformats.org/spreadsheetml/2006/main"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D124" i="32" l="1"/>
  <c r="B66" i="32"/>
  <c r="B67" i="32" s="1"/>
  <c r="B68" i="32" s="1"/>
  <c r="B69" i="32" s="1"/>
  <c r="B70" i="32" s="1"/>
  <c r="B71" i="32" s="1"/>
  <c r="B72" i="32" s="1"/>
  <c r="C35" i="155" l="1"/>
  <c r="C110" i="155" l="1"/>
  <c r="C109" i="155"/>
  <c r="C107" i="155" s="1"/>
  <c r="C103" i="155"/>
  <c r="C101" i="155" s="1"/>
  <c r="C97" i="155"/>
  <c r="C95" i="155"/>
  <c r="C92" i="155"/>
  <c r="C91" i="155"/>
  <c r="C90" i="155"/>
  <c r="C88" i="155"/>
  <c r="C81" i="155"/>
  <c r="C80" i="155"/>
  <c r="C79" i="155"/>
  <c r="C78" i="155"/>
  <c r="C76" i="155"/>
  <c r="C68" i="155"/>
  <c r="C67" i="155"/>
  <c r="C66" i="155"/>
  <c r="C65" i="155"/>
  <c r="C62" i="155"/>
  <c r="C61" i="155"/>
  <c r="C58" i="155"/>
  <c r="C57" i="155"/>
  <c r="C55" i="155"/>
  <c r="C48" i="155"/>
  <c r="C45" i="155"/>
  <c r="C44" i="155"/>
  <c r="C43" i="155"/>
  <c r="C42" i="155"/>
  <c r="C41" i="155"/>
  <c r="C40" i="155"/>
  <c r="C38" i="155" s="1"/>
  <c r="C36" i="155"/>
  <c r="C34" i="155"/>
  <c r="C33" i="155"/>
  <c r="C31" i="155"/>
  <c r="C23" i="155"/>
  <c r="C22" i="155"/>
  <c r="C20" i="155"/>
  <c r="C19" i="155"/>
  <c r="C17" i="155"/>
  <c r="C12" i="155"/>
  <c r="C9" i="155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8" i="154"/>
  <c r="H23" i="154"/>
  <c r="H26" i="154"/>
  <c r="H24" i="154"/>
  <c r="H15" i="154"/>
  <c r="H14" i="154"/>
  <c r="H13" i="154"/>
  <c r="H10" i="154"/>
  <c r="F17" i="154"/>
  <c r="F13" i="156" l="1"/>
  <c r="F37" i="156"/>
  <c r="F22" i="156"/>
  <c r="F42" i="156" s="1"/>
  <c r="F59" i="156" s="1"/>
  <c r="B19" i="154"/>
  <c r="D19" i="154"/>
  <c r="D28" i="154" s="1"/>
  <c r="D17" i="154"/>
  <c r="D67" i="155"/>
  <c r="D34" i="155"/>
  <c r="D35" i="155"/>
  <c r="D111" i="155"/>
  <c r="C111" i="155"/>
  <c r="C93" i="155"/>
  <c r="D68" i="155"/>
  <c r="D36" i="155"/>
  <c r="C59" i="155"/>
  <c r="H25" i="154"/>
  <c r="H22" i="154"/>
  <c r="B28" i="154" l="1"/>
  <c r="H19" i="154"/>
  <c r="H28" i="154" s="1"/>
  <c r="C112" i="155"/>
  <c r="C114" i="155" s="1"/>
  <c r="F73" i="156"/>
  <c r="F65" i="156"/>
  <c r="D93" i="155"/>
  <c r="D59" i="155"/>
  <c r="A33" i="154"/>
  <c r="A31" i="154"/>
  <c r="A4" i="154"/>
  <c r="D112" i="155" l="1"/>
  <c r="D114" i="155" l="1"/>
  <c r="C124" i="32" l="1"/>
  <c r="C117" i="32" l="1"/>
  <c r="A115" i="69" l="1"/>
  <c r="A7" i="69"/>
  <c r="C118" i="32" l="1"/>
  <c r="A113" i="69" l="1"/>
  <c r="A111" i="69"/>
  <c r="D117" i="32" l="1"/>
</calcChain>
</file>

<file path=xl/sharedStrings.xml><?xml version="1.0" encoding="utf-8"?>
<sst xmlns="http://schemas.openxmlformats.org/spreadsheetml/2006/main" count="741" uniqueCount="388">
  <si>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</si>
  <si>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</si>
  <si>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</si>
  <si>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</si>
  <si>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</si>
  <si>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</si>
  <si>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</si>
  <si>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</si>
  <si>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</si>
  <si>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</si>
  <si>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</si>
  <si>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</si>
  <si>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</si>
  <si>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</si>
  <si>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</si>
  <si>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</si>
  <si>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</si>
  <si>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</si>
  <si>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</si>
  <si>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</si>
  <si>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</si>
  <si>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</si>
  <si>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</si>
  <si>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</si>
  <si>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</si>
  <si>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</si>
  <si>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</si>
  <si>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</si>
  <si>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</si>
  <si>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</si>
  <si>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</si>
  <si>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</si>
  <si>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</si>
  <si>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</si>
  <si>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</si>
  <si>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</si>
  <si>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</si>
  <si>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</si>
  <si>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</si>
  <si>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</si>
  <si>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</si>
  <si>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</si>
  <si>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</si>
  <si>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</si>
  <si>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</si>
  <si>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</si>
  <si>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</si>
  <si>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</si>
  <si>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</si>
  <si>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</si>
  <si>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</si>
  <si>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</si>
  <si>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</si>
  <si>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</si>
  <si>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</si>
  <si>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</si>
  <si>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</si>
  <si>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</si>
  <si>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</si>
  <si>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</si>
  <si>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</si>
  <si>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</si>
  <si>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</si>
  <si>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</si>
  <si>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</si>
  <si>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</si>
  <si>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</si>
  <si>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</si>
  <si>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</si>
  <si>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</si>
  <si>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</si>
  <si>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</si>
  <si>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</si>
  <si>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</si>
  <si>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</si>
  <si>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</si>
  <si>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</si>
  <si>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</si>
  <si>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</si>
  <si>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</si>
  <si>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</si>
  <si>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</si>
  <si>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</si>
  <si>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</si>
  <si>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</si>
  <si>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</si>
  <si>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</si>
  <si>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</si>
  <si>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</si>
  <si>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</si>
  <si>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</si>
  <si>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</si>
  <si>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</si>
  <si>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</si>
  <si>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</si>
  <si>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</si>
  <si>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</si>
  <si>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</si>
  <si>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</si>
  <si>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</si>
  <si>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</si>
  <si>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</si>
  <si>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</si>
  <si>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</si>
  <si>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</si>
  <si>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</si>
  <si>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</si>
  <si>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</si>
  <si>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</si>
  <si>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</si>
  <si>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</si>
  <si>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</si>
  <si>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</si>
  <si>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</si>
  <si>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</si>
  <si>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</si>
  <si>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</si>
  <si>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</si>
  <si>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</si>
  <si>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</si>
  <si>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</si>
  <si>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</si>
  <si>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</si>
  <si>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</si>
  <si>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</si>
  <si>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</si>
  <si>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</si>
  <si>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</si>
  <si>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</si>
  <si>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</si>
  <si>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</si>
  <si>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</si>
  <si>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</si>
  <si>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</si>
  <si>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</si>
  <si>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</si>
  <si>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</si>
  <si>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</si>
  <si>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</si>
  <si>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</si>
  <si>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</si>
  <si>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</si>
  <si>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</si>
  <si>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</si>
  <si>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</si>
  <si>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</si>
  <si>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</si>
  <si>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</si>
  <si>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</si>
  <si>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</si>
  <si>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</si>
  <si>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</si>
  <si>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</si>
  <si>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</si>
  <si>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</si>
  <si>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</si>
  <si>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</si>
  <si>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</si>
  <si>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</si>
  <si>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</si>
  <si>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</si>
  <si>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</si>
  <si>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</si>
  <si>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</si>
  <si>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</si>
  <si>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</si>
  <si>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</si>
  <si>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</si>
  <si>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</si>
  <si>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</si>
  <si>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</si>
  <si>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</si>
  <si>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</si>
  <si>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</si>
  <si>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</si>
  <si>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</si>
  <si>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</si>
  <si>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</si>
  <si>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</si>
  <si>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</si>
  <si>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</si>
  <si>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</si>
  <si>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</si>
  <si>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</si>
  <si>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</si>
  <si>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</si>
  <si>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</si>
  <si>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</si>
  <si>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</si>
  <si>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</si>
  <si>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</si>
  <si>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</si>
  <si>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</si>
  <si>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</si>
  <si>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</si>
  <si>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</si>
  <si>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</si>
  <si>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</si>
  <si>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</si>
  <si>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</si>
  <si>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</si>
  <si>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</si>
  <si>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</si>
  <si>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</si>
  <si>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</si>
  <si>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</si>
  <si>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</si>
  <si>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</si>
  <si>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</si>
  <si>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</si>
  <si>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</si>
  <si>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</si>
  <si>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</si>
  <si>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</si>
  <si>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</si>
  <si>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</si>
  <si>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</si>
  <si>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</si>
  <si>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</si>
  <si>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</si>
  <si>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</si>
  <si>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</si>
  <si>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</si>
  <si>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</si>
  <si>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</si>
  <si>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</si>
  <si>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</si>
  <si>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</si>
  <si>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</si>
  <si>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</si>
  <si>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</si>
  <si>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</si>
  <si>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</si>
  <si>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</si>
  <si>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</si>
  <si>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</si>
  <si>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</si>
  <si>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</si>
  <si>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</si>
  <si>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</si>
  <si>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</si>
  <si>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</si>
  <si>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</si>
  <si>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</si>
  <si>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</si>
  <si>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</si>
  <si>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</si>
  <si>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</si>
  <si>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</si>
  <si>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</si>
  <si>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</si>
  <si>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</si>
  <si>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</si>
  <si>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</si>
  <si>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</si>
  <si>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</si>
  <si>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</si>
  <si>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</si>
  <si>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</si>
  <si>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</si>
  <si>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</si>
  <si>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</si>
  <si>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</si>
  <si>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</si>
  <si>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</si>
  <si>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</si>
  <si>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</si>
  <si>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</si>
  <si>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</si>
  <si>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по состоянию на 01 декабря 2018 года</t>
  </si>
  <si>
    <t>Председатель Правления _____________________________ /Миникеев Роман Дамирович  Дата  10.12.2018 г.</t>
  </si>
  <si>
    <t>Главный бухгалтер ________________________________ / Хон Т.Э. Дата 10.12.2018 г.</t>
  </si>
  <si>
    <t>Исполнитель____________________________________/Хон Т. Э. Дата 10.12.2018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</si>
  <si>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</si>
  <si>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</si>
  <si>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</si>
  <si>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</si>
  <si>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</si>
  <si>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</si>
  <si>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</si>
  <si>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</si>
  <si>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31 декабря 2016 года</t>
  </si>
  <si>
    <t>Чистая прибыль</t>
  </si>
  <si>
    <t>Выпуск простых акций</t>
  </si>
  <si>
    <t>Выплата дивидендов</t>
  </si>
  <si>
    <t>31 декабря 2017 года</t>
  </si>
  <si>
    <t>Прочий совокупный убыток</t>
  </si>
  <si>
    <t>ЦБ АО "Асыл Инвест" после ликвидации</t>
  </si>
  <si>
    <t>активы АО "Асыл Инвест" при присоединении</t>
  </si>
  <si>
    <t>30 ноября 2018 года</t>
  </si>
  <si>
    <t>(в тенге)</t>
  </si>
  <si>
    <t>30 ноября 2017 года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</si>
  <si>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</si>
  <si>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</si>
  <si>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</si>
  <si>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</si>
  <si>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</si>
  <si>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</si>
  <si>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</si>
  <si>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</si>
  <si>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</si>
  <si>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</si>
  <si>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</si>
  <si>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</si>
  <si>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</si>
  <si>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</si>
  <si>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</si>
  <si>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</si>
  <si>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</si>
  <si>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</si>
  <si>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</si>
  <si>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</si>
  <si>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</si>
  <si>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</si>
  <si>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</si>
  <si>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</si>
  <si>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</si>
  <si>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</si>
  <si>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</si>
  <si>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</si>
  <si>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</si>
  <si>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</si>
  <si>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</si>
  <si>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</si>
  <si>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</si>
  <si>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</si>
  <si>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</si>
  <si>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</si>
  <si>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</si>
  <si>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</si>
  <si>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</si>
  <si>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</si>
  <si>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</si>
  <si>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</si>
  <si>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</si>
  <si>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</si>
  <si>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</si>
  <si>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</si>
  <si>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</si>
  <si>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</si>
  <si>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</si>
  <si>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</si>
  <si>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</si>
  <si>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</si>
  <si>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</si>
  <si>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</si>
  <si>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</si>
  <si>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</si>
  <si>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</si>
  <si>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</si>
  <si>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</si>
  <si>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</si>
  <si>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</si>
  <si>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</si>
  <si>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</si>
  <si>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</si>
  <si>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</si>
  <si>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</si>
  <si>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</si>
  <si>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</si>
  <si>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</si>
  <si>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</si>
  <si>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</si>
  <si>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</si>
  <si>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</si>
  <si>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</si>
  <si>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</si>
  <si>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</si>
  <si>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</si>
  <si>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</si>
  <si>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</si>
  <si>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</si>
  <si>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</si>
  <si>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</si>
  <si>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</si>
  <si>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</si>
  <si>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</si>
  <si>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</si>
  <si>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</si>
  <si>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</si>
  <si>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</si>
  <si>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</si>
  <si>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</si>
  <si>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по состоянию на 01 декабря 2020 года</t>
  </si>
  <si>
    <t>по состоянию на 01 апреля 2021 года</t>
  </si>
  <si>
    <t>Председатель Правления _____________________________ /Лукьянов С. Н.  Дата  07.04.2021 г.</t>
  </si>
  <si>
    <t>Главный бухгалтер ________________________________ / Хон Т.Э. Дата 07.04.2021 г.</t>
  </si>
  <si>
    <t>Исполнитель____________________________________/Хон Т. Э. Дата 07.04.2021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</si>
</sst>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0.0000"/>
    <numFmt numFmtId="178" formatCode="_(* #,##0.00000_);_(* \(#,##0.00000\);_(* &quot;-&quot;??_);_(@_)"/>
  </numFmts>
  <fonts count="11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20" fillId="0" borderId="0"/>
    <xf numFmtId="0" fontId="90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4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</cellStyleXfs>
  <cellXfs count="279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NumberFormat="1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/>
    </xf>
    <xf numFmtId="0" fontId="39" fillId="0" borderId="10" xfId="0" applyNumberFormat="1" applyFont="1" applyBorder="1" applyAlignment="1">
      <alignment horizontal="left" vertical="center" wrapText="1" indent="1"/>
    </xf>
    <xf numFmtId="0" fontId="47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/>
    <xf numFmtId="0" fontId="39" fillId="0" borderId="10" xfId="0" applyNumberFormat="1" applyFont="1" applyFill="1" applyBorder="1" applyAlignment="1">
      <alignment horizontal="left" vertical="center" wrapText="1" indent="1"/>
    </xf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0" fontId="47" fillId="0" borderId="10" xfId="134" applyFont="1" applyFill="1" applyBorder="1" applyAlignment="1">
      <alignment horizontal="center" vertical="center"/>
    </xf>
    <xf numFmtId="1" fontId="39" fillId="0" borderId="10" xfId="134" applyNumberFormat="1" applyFont="1" applyFill="1" applyBorder="1" applyAlignment="1">
      <alignment horizontal="center" vertical="center"/>
    </xf>
    <xf numFmtId="0" fontId="40" fillId="0" borderId="10" xfId="134" applyFont="1" applyFill="1" applyBorder="1" applyAlignment="1">
      <alignment vertical="center" wrapText="1"/>
    </xf>
    <xf numFmtId="0" fontId="39" fillId="0" borderId="10" xfId="134" applyFont="1" applyFill="1" applyBorder="1" applyAlignment="1">
      <alignment vertical="center" wrapText="1"/>
    </xf>
    <xf numFmtId="0" fontId="40" fillId="0" borderId="10" xfId="0" applyNumberFormat="1" applyFont="1" applyFill="1" applyBorder="1" applyAlignment="1">
      <alignment horizontal="left" vertical="center" wrapText="1" indent="1"/>
    </xf>
    <xf numFmtId="0" fontId="39" fillId="0" borderId="10" xfId="134" applyFont="1" applyFill="1" applyBorder="1" applyAlignment="1">
      <alignment vertical="center"/>
    </xf>
    <xf numFmtId="0" fontId="39" fillId="0" borderId="10" xfId="134" applyFont="1" applyFill="1" applyBorder="1" applyAlignment="1">
      <alignment vertical="top"/>
    </xf>
    <xf numFmtId="0" fontId="40" fillId="0" borderId="10" xfId="134" applyFont="1" applyFill="1" applyBorder="1" applyAlignment="1">
      <alignment vertical="center"/>
    </xf>
    <xf numFmtId="1" fontId="47" fillId="0" borderId="10" xfId="134" applyNumberFormat="1" applyFont="1" applyFill="1" applyBorder="1" applyAlignment="1">
      <alignment horizontal="center" vertical="center"/>
    </xf>
    <xf numFmtId="0" fontId="39" fillId="0" borderId="0" xfId="134" applyFont="1" applyFill="1" applyAlignment="1">
      <alignment horizontal="left"/>
    </xf>
    <xf numFmtId="0" fontId="39" fillId="0" borderId="0" xfId="134" applyFont="1" applyFill="1" applyAlignment="1">
      <alignment horizontal="left" wrapText="1"/>
    </xf>
    <xf numFmtId="1" fontId="48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 wrapText="1"/>
    </xf>
    <xf numFmtId="1" fontId="48" fillId="0" borderId="10" xfId="134" applyNumberFormat="1" applyFont="1" applyFill="1" applyBorder="1" applyAlignment="1">
      <alignment horizontal="center" vertical="center"/>
    </xf>
    <xf numFmtId="0" fontId="48" fillId="0" borderId="0" xfId="134" applyFont="1" applyFill="1" applyAlignment="1">
      <alignment horizontal="left"/>
    </xf>
    <xf numFmtId="0" fontId="48" fillId="0" borderId="0" xfId="134" applyFont="1" applyFill="1" applyAlignment="1">
      <alignment horizontal="center"/>
    </xf>
    <xf numFmtId="1" fontId="47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48" fillId="0" borderId="10" xfId="134" applyFont="1" applyFill="1" applyBorder="1" applyAlignment="1">
      <alignment horizontal="center" vertical="center"/>
    </xf>
    <xf numFmtId="0" fontId="48" fillId="0" borderId="10" xfId="134" quotePrefix="1" applyFont="1" applyFill="1" applyBorder="1" applyAlignment="1">
      <alignment horizontal="center" vertical="center"/>
    </xf>
    <xf numFmtId="1" fontId="47" fillId="0" borderId="10" xfId="134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left" vertical="center" wrapText="1" indent="1"/>
    </xf>
    <xf numFmtId="0" fontId="86" fillId="0" borderId="0" xfId="134" applyFont="1" applyFill="1" applyAlignment="1">
      <alignment horizontal="left"/>
    </xf>
    <xf numFmtId="0" fontId="87" fillId="0" borderId="10" xfId="0" applyNumberFormat="1" applyFont="1" applyBorder="1" applyAlignment="1">
      <alignment horizontal="left" vertical="center" wrapText="1" indent="1"/>
    </xf>
    <xf numFmtId="0" fontId="48" fillId="0" borderId="0" xfId="134" applyFont="1" applyFill="1"/>
    <xf numFmtId="0" fontId="39" fillId="0" borderId="0" xfId="134" applyFont="1" applyFill="1"/>
    <xf numFmtId="0" fontId="40" fillId="0" borderId="0" xfId="134" applyFont="1" applyFill="1" applyAlignment="1">
      <alignment horizontal="left"/>
    </xf>
    <xf numFmtId="0" fontId="40" fillId="0" borderId="0" xfId="134" applyFont="1" applyFill="1" applyAlignment="1">
      <alignment horizontal="left" vertical="center" wrapText="1"/>
    </xf>
    <xf numFmtId="0" fontId="39" fillId="0" borderId="0" xfId="134" applyFont="1" applyFill="1" applyBorder="1" applyAlignment="1">
      <alignment vertical="center" wrapText="1"/>
    </xf>
    <xf numFmtId="0" fontId="48" fillId="0" borderId="0" xfId="134" applyFont="1" applyFill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0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40" fillId="0" borderId="0" xfId="134" applyFont="1" applyFill="1" applyBorder="1" applyAlignment="1">
      <alignment horizontal="left"/>
    </xf>
    <xf numFmtId="0" fontId="47" fillId="0" borderId="0" xfId="134" applyFont="1" applyFill="1" applyBorder="1" applyAlignment="1">
      <alignment horizontal="left"/>
    </xf>
    <xf numFmtId="0" fontId="40" fillId="0" borderId="0" xfId="134" applyFont="1" applyFill="1"/>
    <xf numFmtId="0" fontId="47" fillId="0" borderId="0" xfId="134" applyFont="1" applyFill="1" applyAlignment="1">
      <alignment horizontal="left"/>
    </xf>
    <xf numFmtId="169" fontId="40" fillId="0" borderId="0" xfId="83" applyFont="1" applyFill="1" applyAlignment="1">
      <alignment horizontal="left"/>
    </xf>
    <xf numFmtId="175" fontId="40" fillId="0" borderId="0" xfId="83" applyNumberFormat="1" applyFont="1" applyFill="1" applyAlignment="1">
      <alignment horizontal="left" wrapText="1"/>
    </xf>
    <xf numFmtId="4" fontId="39" fillId="0" borderId="0" xfId="134" applyNumberFormat="1" applyFont="1" applyFill="1" applyAlignment="1">
      <alignment horizontal="left"/>
    </xf>
    <xf numFmtId="4" fontId="40" fillId="0" borderId="0" xfId="134" applyNumberFormat="1" applyFont="1" applyFill="1" applyAlignment="1">
      <alignment horizontal="left"/>
    </xf>
    <xf numFmtId="4" fontId="40" fillId="0" borderId="0" xfId="134" applyNumberFormat="1" applyFont="1" applyFill="1" applyAlignment="1">
      <alignment horizontal="left" vertical="center" wrapText="1"/>
    </xf>
    <xf numFmtId="4" fontId="91" fillId="0" borderId="0" xfId="134" applyNumberFormat="1" applyFont="1" applyFill="1" applyAlignment="1">
      <alignment horizontal="center"/>
    </xf>
    <xf numFmtId="4" fontId="48" fillId="0" borderId="0" xfId="134" applyNumberFormat="1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40" fillId="0" borderId="0" xfId="134" applyFont="1" applyFill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48" fillId="57" borderId="10" xfId="0" applyNumberFormat="1" applyFont="1" applyFill="1" applyBorder="1" applyAlignment="1">
      <alignment horizontal="center" vertical="top" wrapText="1"/>
    </xf>
    <xf numFmtId="0" fontId="48" fillId="57" borderId="0" xfId="134" applyFont="1" applyFill="1" applyAlignment="1">
      <alignment horizontal="center"/>
    </xf>
    <xf numFmtId="0" fontId="47" fillId="57" borderId="10" xfId="134" applyFont="1" applyFill="1" applyBorder="1" applyAlignment="1">
      <alignment horizontal="center" vertical="center" wrapText="1"/>
    </xf>
    <xf numFmtId="3" fontId="0" fillId="0" borderId="0" xfId="0" applyNumberFormat="1"/>
    <xf numFmtId="0" fontId="39" fillId="0" borderId="0" xfId="0" applyFont="1" applyAlignment="1">
      <alignment horizontal="left"/>
    </xf>
    <xf numFmtId="0" fontId="0" fillId="0" borderId="0" xfId="0"/>
    <xf numFmtId="0" fontId="86" fillId="0" borderId="0" xfId="0" applyFont="1" applyAlignment="1">
      <alignment horizontal="left"/>
    </xf>
    <xf numFmtId="3" fontId="39" fillId="57" borderId="0" xfId="0" applyNumberFormat="1" applyFont="1" applyFill="1" applyAlignment="1">
      <alignment horizontal="center"/>
    </xf>
    <xf numFmtId="3" fontId="39" fillId="57" borderId="10" xfId="0" applyNumberFormat="1" applyFont="1" applyFill="1" applyBorder="1" applyAlignment="1">
      <alignment horizontal="center" vertical="top" wrapText="1"/>
    </xf>
    <xf numFmtId="0" fontId="47" fillId="57" borderId="10" xfId="0" applyNumberFormat="1" applyFont="1" applyFill="1" applyBorder="1" applyAlignment="1">
      <alignment horizontal="center" vertical="center" wrapText="1"/>
    </xf>
    <xf numFmtId="1" fontId="48" fillId="57" borderId="10" xfId="0" applyNumberFormat="1" applyFont="1" applyFill="1" applyBorder="1" applyAlignment="1">
      <alignment horizontal="center" vertical="center"/>
    </xf>
    <xf numFmtId="0" fontId="47" fillId="57" borderId="10" xfId="0" applyFont="1" applyFill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center" wrapText="1"/>
    </xf>
    <xf numFmtId="0" fontId="39" fillId="57" borderId="10" xfId="50840" applyNumberFormat="1" applyFont="1" applyFill="1" applyBorder="1" applyAlignment="1">
      <alignment horizontal="center" vertical="center" wrapText="1"/>
    </xf>
    <xf numFmtId="1" fontId="39" fillId="57" borderId="10" xfId="50840" applyNumberFormat="1" applyFont="1" applyFill="1" applyBorder="1" applyAlignment="1">
      <alignment horizontal="center" vertical="center" wrapText="1"/>
    </xf>
    <xf numFmtId="3" fontId="47" fillId="57" borderId="10" xfId="0" applyNumberFormat="1" applyFont="1" applyFill="1" applyBorder="1" applyAlignment="1">
      <alignment horizontal="center" vertical="top" wrapText="1"/>
    </xf>
    <xf numFmtId="0" fontId="48" fillId="57" borderId="10" xfId="0" applyNumberFormat="1" applyFont="1" applyFill="1" applyBorder="1" applyAlignment="1">
      <alignment horizontal="center" vertical="top" wrapText="1"/>
    </xf>
    <xf numFmtId="3" fontId="86" fillId="57" borderId="0" xfId="0" applyNumberFormat="1" applyFont="1" applyFill="1" applyAlignment="1">
      <alignment horizontal="center"/>
    </xf>
    <xf numFmtId="0" fontId="48" fillId="57" borderId="0" xfId="0" applyFont="1" applyFill="1" applyAlignment="1">
      <alignment horizontal="center"/>
    </xf>
    <xf numFmtId="3" fontId="48" fillId="57" borderId="0" xfId="0" applyNumberFormat="1" applyFont="1" applyFill="1" applyAlignment="1">
      <alignment horizontal="center"/>
    </xf>
    <xf numFmtId="3" fontId="48" fillId="57" borderId="10" xfId="50839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 wrapText="1"/>
    </xf>
    <xf numFmtId="3" fontId="47" fillId="57" borderId="10" xfId="134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/>
    </xf>
    <xf numFmtId="0" fontId="48" fillId="57" borderId="0" xfId="134" applyNumberFormat="1" applyFont="1" applyFill="1" applyAlignment="1">
      <alignment horizontal="center" wrapText="1"/>
    </xf>
    <xf numFmtId="0" fontId="40" fillId="0" borderId="0" xfId="0" applyFont="1" applyAlignment="1">
      <alignment horizontal="left"/>
    </xf>
    <xf numFmtId="1" fontId="48" fillId="57" borderId="10" xfId="134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top"/>
    </xf>
    <xf numFmtId="3" fontId="47" fillId="57" borderId="0" xfId="134" applyNumberFormat="1" applyFont="1" applyFill="1" applyAlignment="1">
      <alignment horizontal="center" vertical="center"/>
    </xf>
    <xf numFmtId="0" fontId="47" fillId="57" borderId="0" xfId="134" applyFont="1" applyFill="1" applyAlignment="1">
      <alignment horizontal="center"/>
    </xf>
    <xf numFmtId="3" fontId="48" fillId="57" borderId="0" xfId="134" applyNumberFormat="1" applyFont="1" applyFill="1" applyAlignment="1">
      <alignment horizontal="center"/>
    </xf>
    <xf numFmtId="0" fontId="95" fillId="57" borderId="0" xfId="0" applyFont="1" applyFill="1" applyAlignment="1">
      <alignment horizontal="left" vertical="center"/>
    </xf>
    <xf numFmtId="0" fontId="96" fillId="57" borderId="0" xfId="0" applyFont="1" applyFill="1" applyAlignment="1"/>
    <xf numFmtId="0" fontId="96" fillId="57" borderId="0" xfId="0" applyFont="1" applyFill="1"/>
    <xf numFmtId="0" fontId="95" fillId="57" borderId="0" xfId="0" applyFont="1" applyFill="1" applyAlignment="1">
      <alignment horizontal="justify" vertical="center"/>
    </xf>
    <xf numFmtId="0" fontId="95" fillId="57" borderId="0" xfId="0" applyFont="1" applyFill="1" applyAlignment="1">
      <alignment vertical="center"/>
    </xf>
    <xf numFmtId="0" fontId="97" fillId="57" borderId="0" xfId="0" applyFont="1" applyFill="1" applyAlignment="1">
      <alignment vertical="center"/>
    </xf>
    <xf numFmtId="0" fontId="98" fillId="57" borderId="0" xfId="0" applyFont="1" applyFill="1" applyAlignment="1">
      <alignment horizontal="center" vertical="center" wrapText="1"/>
    </xf>
    <xf numFmtId="0" fontId="99" fillId="57" borderId="0" xfId="0" applyFont="1" applyFill="1"/>
    <xf numFmtId="0" fontId="99" fillId="57" borderId="0" xfId="0" applyFont="1" applyFill="1" applyAlignment="1">
      <alignment vertical="center" wrapText="1"/>
    </xf>
    <xf numFmtId="0" fontId="100" fillId="57" borderId="0" xfId="0" applyFont="1" applyFill="1" applyAlignment="1">
      <alignment vertical="center" wrapText="1"/>
    </xf>
    <xf numFmtId="0" fontId="98" fillId="57" borderId="0" xfId="0" applyFont="1" applyFill="1" applyAlignment="1">
      <alignment vertical="center" wrapText="1"/>
    </xf>
    <xf numFmtId="0" fontId="99" fillId="57" borderId="0" xfId="0" applyFont="1" applyFill="1" applyAlignment="1"/>
    <xf numFmtId="0" fontId="101" fillId="0" borderId="0" xfId="0" applyFont="1" applyAlignment="1">
      <alignment horizontal="left"/>
    </xf>
    <xf numFmtId="0" fontId="101" fillId="0" borderId="0" xfId="0" applyFont="1" applyAlignment="1"/>
    <xf numFmtId="0" fontId="102" fillId="0" borderId="0" xfId="0" applyFont="1" applyAlignment="1">
      <alignment horizontal="left"/>
    </xf>
    <xf numFmtId="0" fontId="99" fillId="0" borderId="0" xfId="0" applyFont="1" applyAlignment="1"/>
    <xf numFmtId="0" fontId="99" fillId="0" borderId="0" xfId="0" applyFont="1" applyFill="1" applyAlignment="1"/>
    <xf numFmtId="0" fontId="48" fillId="57" borderId="0" xfId="0" applyFont="1" applyFill="1"/>
    <xf numFmtId="0" fontId="48" fillId="57" borderId="0" xfId="0" applyFont="1" applyFill="1" applyAlignment="1"/>
    <xf numFmtId="0" fontId="103" fillId="57" borderId="0" xfId="0" applyFont="1" applyFill="1"/>
    <xf numFmtId="0" fontId="103" fillId="57" borderId="0" xfId="0" applyFont="1" applyFill="1" applyAlignment="1"/>
    <xf numFmtId="3" fontId="99" fillId="57" borderId="0" xfId="0" applyNumberFormat="1" applyFont="1" applyFill="1"/>
    <xf numFmtId="3" fontId="104" fillId="57" borderId="0" xfId="0" applyNumberFormat="1" applyFont="1" applyFill="1" applyAlignment="1">
      <alignment horizontal="center"/>
    </xf>
    <xf numFmtId="0" fontId="104" fillId="57" borderId="0" xfId="0" applyFont="1" applyFill="1" applyAlignment="1">
      <alignment horizontal="center"/>
    </xf>
    <xf numFmtId="3" fontId="40" fillId="0" borderId="10" xfId="50871" applyNumberFormat="1" applyFont="1" applyBorder="1" applyAlignment="1">
      <alignment horizontal="center" vertical="center" wrapText="1"/>
    </xf>
    <xf numFmtId="0" fontId="39" fillId="0" borderId="10" xfId="50871" applyNumberFormat="1" applyFont="1" applyBorder="1" applyAlignment="1">
      <alignment horizontal="center" vertical="center" wrapText="1"/>
    </xf>
    <xf numFmtId="3" fontId="39" fillId="0" borderId="10" xfId="50871" applyNumberFormat="1" applyFont="1" applyBorder="1" applyAlignment="1">
      <alignment horizontal="center" vertical="center" wrapText="1"/>
    </xf>
    <xf numFmtId="0" fontId="40" fillId="0" borderId="10" xfId="50871" applyNumberFormat="1" applyFont="1" applyBorder="1" applyAlignment="1">
      <alignment horizontal="center" vertical="center" wrapText="1"/>
    </xf>
    <xf numFmtId="3" fontId="100" fillId="57" borderId="0" xfId="0" applyNumberFormat="1" applyFont="1" applyFill="1" applyAlignment="1">
      <alignment horizontal="center" vertical="center"/>
    </xf>
    <xf numFmtId="176" fontId="100" fillId="57" borderId="22" xfId="83" applyNumberFormat="1" applyFont="1" applyFill="1" applyBorder="1" applyAlignment="1">
      <alignment horizontal="center" vertical="center"/>
    </xf>
    <xf numFmtId="0" fontId="100" fillId="57" borderId="0" xfId="0" applyFont="1" applyFill="1" applyAlignment="1">
      <alignment horizontal="center" vertical="center"/>
    </xf>
    <xf numFmtId="0" fontId="100" fillId="57" borderId="0" xfId="0" applyFont="1" applyFill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/>
    </xf>
    <xf numFmtId="175" fontId="100" fillId="57" borderId="0" xfId="83" applyNumberFormat="1" applyFont="1" applyFill="1" applyAlignment="1">
      <alignment horizontal="center" vertical="center" wrapText="1"/>
    </xf>
    <xf numFmtId="3" fontId="100" fillId="57" borderId="22" xfId="0" applyNumberFormat="1" applyFont="1" applyFill="1" applyBorder="1" applyAlignment="1">
      <alignment horizontal="center" vertical="center"/>
    </xf>
    <xf numFmtId="0" fontId="100" fillId="57" borderId="22" xfId="0" applyFont="1" applyFill="1" applyBorder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 wrapText="1"/>
    </xf>
    <xf numFmtId="3" fontId="98" fillId="57" borderId="0" xfId="0" applyNumberFormat="1" applyFont="1" applyFill="1" applyAlignment="1">
      <alignment horizontal="center" vertical="center"/>
    </xf>
    <xf numFmtId="0" fontId="100" fillId="57" borderId="21" xfId="0" applyFont="1" applyFill="1" applyBorder="1" applyAlignment="1">
      <alignment horizontal="center" vertical="center"/>
    </xf>
    <xf numFmtId="0" fontId="100" fillId="57" borderId="21" xfId="0" applyFont="1" applyFill="1" applyBorder="1" applyAlignment="1">
      <alignment horizontal="center" vertical="center" wrapText="1"/>
    </xf>
    <xf numFmtId="3" fontId="98" fillId="57" borderId="23" xfId="0" applyNumberFormat="1" applyFont="1" applyFill="1" applyBorder="1" applyAlignment="1">
      <alignment horizontal="center" vertical="center"/>
    </xf>
    <xf numFmtId="3" fontId="98" fillId="57" borderId="23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left" vertical="center"/>
    </xf>
    <xf numFmtId="0" fontId="96" fillId="0" borderId="0" xfId="0" applyFont="1"/>
    <xf numFmtId="0" fontId="97" fillId="0" borderId="0" xfId="0" applyFont="1" applyAlignment="1">
      <alignment horizontal="left" vertical="center"/>
    </xf>
    <xf numFmtId="0" fontId="92" fillId="0" borderId="0" xfId="0" applyFont="1" applyAlignment="1">
      <alignment vertical="center" wrapText="1"/>
    </xf>
    <xf numFmtId="0" fontId="92" fillId="0" borderId="0" xfId="0" applyFont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96" fillId="0" borderId="0" xfId="0" applyFont="1" applyAlignment="1">
      <alignment wrapText="1"/>
    </xf>
    <xf numFmtId="0" fontId="98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3" fontId="107" fillId="0" borderId="0" xfId="0" applyNumberFormat="1" applyFont="1" applyAlignment="1">
      <alignment horizontal="right" vertical="center" wrapText="1"/>
    </xf>
    <xf numFmtId="0" fontId="108" fillId="0" borderId="0" xfId="0" applyFont="1"/>
    <xf numFmtId="3" fontId="109" fillId="0" borderId="0" xfId="0" applyNumberFormat="1" applyFont="1" applyAlignment="1">
      <alignment horizontal="right"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  <xf numFmtId="176" fontId="107" fillId="57" borderId="0" xfId="83" applyNumberFormat="1" applyFont="1" applyFill="1" applyAlignment="1">
      <alignment horizontal="right" vertical="center" wrapText="1"/>
    </xf>
    <xf numFmtId="0" fontId="107" fillId="57" borderId="0" xfId="0" applyFont="1" applyFill="1" applyAlignment="1">
      <alignment horizontal="right" vertical="center" wrapText="1"/>
    </xf>
    <xf numFmtId="176" fontId="109" fillId="57" borderId="0" xfId="83" applyNumberFormat="1" applyFont="1" applyFill="1" applyAlignment="1">
      <alignment horizontal="right" vertical="center" wrapText="1"/>
    </xf>
    <xf numFmtId="3" fontId="107" fillId="57" borderId="22" xfId="0" applyNumberFormat="1" applyFont="1" applyFill="1" applyBorder="1" applyAlignment="1">
      <alignment horizontal="right" vertical="center" wrapText="1"/>
    </xf>
    <xf numFmtId="3" fontId="109" fillId="57" borderId="22" xfId="0" applyNumberFormat="1" applyFont="1" applyFill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3" fontId="108" fillId="0" borderId="0" xfId="0" applyNumberFormat="1" applyFont="1"/>
    <xf numFmtId="0" fontId="111" fillId="0" borderId="0" xfId="0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176" fontId="111" fillId="0" borderId="0" xfId="83" applyNumberFormat="1" applyFont="1" applyAlignment="1">
      <alignment horizontal="right" vertical="center" wrapText="1"/>
    </xf>
    <xf numFmtId="176" fontId="105" fillId="0" borderId="0" xfId="83" applyNumberFormat="1" applyFont="1" applyAlignment="1">
      <alignment horizontal="right" vertical="center" wrapText="1"/>
    </xf>
    <xf numFmtId="0" fontId="107" fillId="57" borderId="0" xfId="0" applyFont="1" applyFill="1" applyAlignment="1">
      <alignment vertical="center" wrapText="1"/>
    </xf>
    <xf numFmtId="176" fontId="107" fillId="0" borderId="0" xfId="83" applyNumberFormat="1" applyFont="1" applyAlignment="1">
      <alignment horizontal="right" vertical="center" wrapText="1"/>
    </xf>
    <xf numFmtId="0" fontId="107" fillId="0" borderId="0" xfId="0" applyFont="1" applyAlignment="1">
      <alignment vertical="center" wrapText="1"/>
    </xf>
    <xf numFmtId="176" fontId="109" fillId="0" borderId="0" xfId="83" applyNumberFormat="1" applyFont="1" applyAlignment="1">
      <alignment horizontal="right" vertical="center" wrapText="1"/>
    </xf>
    <xf numFmtId="176" fontId="107" fillId="0" borderId="22" xfId="83" applyNumberFormat="1" applyFont="1" applyBorder="1" applyAlignment="1">
      <alignment horizontal="right" vertical="center" wrapText="1"/>
    </xf>
    <xf numFmtId="3" fontId="107" fillId="0" borderId="22" xfId="0" applyNumberFormat="1" applyFont="1" applyBorder="1" applyAlignment="1">
      <alignment horizontal="right" vertical="center" wrapText="1"/>
    </xf>
    <xf numFmtId="176" fontId="109" fillId="0" borderId="22" xfId="83" applyNumberFormat="1" applyFont="1" applyBorder="1" applyAlignment="1">
      <alignment horizontal="right" vertical="center" wrapText="1"/>
    </xf>
    <xf numFmtId="0" fontId="107" fillId="0" borderId="22" xfId="0" applyFont="1" applyBorder="1" applyAlignment="1">
      <alignment horizontal="right" vertical="center" wrapText="1"/>
    </xf>
    <xf numFmtId="0" fontId="109" fillId="0" borderId="22" xfId="0" applyFont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57" borderId="0" xfId="0" applyFont="1" applyFill="1" applyAlignment="1">
      <alignment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0" fontId="109" fillId="0" borderId="21" xfId="0" applyFont="1" applyBorder="1" applyAlignment="1">
      <alignment horizontal="right" vertical="center" wrapText="1"/>
    </xf>
    <xf numFmtId="3" fontId="111" fillId="0" borderId="22" xfId="0" applyNumberFormat="1" applyFont="1" applyBorder="1" applyAlignment="1">
      <alignment horizontal="right" vertical="center" wrapText="1"/>
    </xf>
    <xf numFmtId="3" fontId="105" fillId="0" borderId="22" xfId="0" applyNumberFormat="1" applyFont="1" applyBorder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0" fontId="112" fillId="0" borderId="0" xfId="0" applyFont="1" applyAlignment="1">
      <alignment horizontal="right" vertical="center" wrapText="1"/>
    </xf>
    <xf numFmtId="176" fontId="106" fillId="0" borderId="0" xfId="83" applyNumberFormat="1" applyFont="1" applyAlignment="1">
      <alignment horizontal="right" vertical="center" wrapText="1"/>
    </xf>
    <xf numFmtId="4" fontId="107" fillId="0" borderId="0" xfId="0" applyNumberFormat="1" applyFont="1" applyAlignment="1">
      <alignment horizontal="right" vertical="center" wrapText="1"/>
    </xf>
    <xf numFmtId="3" fontId="113" fillId="0" borderId="0" xfId="0" applyNumberFormat="1" applyFont="1"/>
    <xf numFmtId="3" fontId="114" fillId="0" borderId="0" xfId="0" applyNumberFormat="1" applyFont="1"/>
    <xf numFmtId="0" fontId="89" fillId="0" borderId="0" xfId="0" applyFont="1" applyAlignment="1">
      <alignment horizontal="left"/>
    </xf>
    <xf numFmtId="0" fontId="115" fillId="0" borderId="0" xfId="0" applyFont="1" applyAlignment="1">
      <alignment horizontal="left"/>
    </xf>
    <xf numFmtId="0" fontId="107" fillId="0" borderId="0" xfId="0" applyFont="1" applyAlignment="1">
      <alignment horizontal="left"/>
    </xf>
    <xf numFmtId="0" fontId="107" fillId="0" borderId="0" xfId="0" applyFont="1" applyFill="1" applyAlignment="1">
      <alignment horizontal="left"/>
    </xf>
    <xf numFmtId="3" fontId="96" fillId="0" borderId="0" xfId="0" applyNumberFormat="1" applyFont="1"/>
    <xf numFmtId="3" fontId="39" fillId="0" borderId="0" xfId="0" applyNumberFormat="1" applyFont="1"/>
    <xf numFmtId="3" fontId="20" fillId="0" borderId="10" xfId="50872" applyNumberFormat="1" applyFont="1" applyBorder="1" applyAlignment="1">
      <alignment horizontal="right" vertical="center" wrapText="1"/>
    </xf>
    <xf numFmtId="0" fontId="20" fillId="0" borderId="10" xfId="50872" applyNumberFormat="1" applyFont="1" applyBorder="1" applyAlignment="1">
      <alignment horizontal="right" vertical="center" wrapText="1"/>
    </xf>
    <xf numFmtId="3" fontId="17" fillId="0" borderId="10" xfId="50872" applyNumberFormat="1" applyFont="1" applyBorder="1" applyAlignment="1">
      <alignment horizontal="right" vertical="center" wrapText="1"/>
    </xf>
    <xf numFmtId="3" fontId="85" fillId="0" borderId="10" xfId="50872" applyNumberFormat="1" applyFont="1" applyBorder="1" applyAlignment="1">
      <alignment horizontal="right" vertical="center" wrapText="1"/>
    </xf>
    <xf numFmtId="0" fontId="85" fillId="0" borderId="10" xfId="50872" applyNumberFormat="1" applyFont="1" applyBorder="1" applyAlignment="1">
      <alignment horizontal="right" vertical="center" wrapText="1"/>
    </xf>
    <xf numFmtId="0" fontId="17" fillId="0" borderId="10" xfId="50872" applyNumberFormat="1" applyFont="1" applyBorder="1" applyAlignment="1">
      <alignment horizontal="right" vertical="center" wrapText="1"/>
    </xf>
    <xf numFmtId="1" fontId="20" fillId="0" borderId="10" xfId="50872" applyNumberFormat="1" applyFont="1" applyBorder="1" applyAlignment="1">
      <alignment horizontal="right" vertical="center" wrapText="1"/>
    </xf>
    <xf numFmtId="175" fontId="47" fillId="57" borderId="10" xfId="83" applyNumberFormat="1" applyFont="1" applyFill="1" applyBorder="1" applyAlignment="1">
      <alignment horizontal="center" vertical="center" wrapText="1"/>
    </xf>
    <xf numFmtId="175" fontId="48" fillId="57" borderId="20" xfId="83" applyNumberFormat="1" applyFont="1" applyFill="1" applyBorder="1" applyAlignment="1">
      <alignment horizontal="center" vertical="center"/>
    </xf>
    <xf numFmtId="175" fontId="48" fillId="57" borderId="0" xfId="83" applyNumberFormat="1" applyFont="1" applyFill="1" applyAlignment="1">
      <alignment horizontal="center" vertical="center"/>
    </xf>
    <xf numFmtId="175" fontId="39" fillId="0" borderId="0" xfId="83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57" borderId="0" xfId="83" applyNumberFormat="1" applyFont="1" applyFill="1" applyBorder="1" applyAlignment="1">
      <alignment horizontal="center" vertical="center"/>
    </xf>
    <xf numFmtId="0" fontId="1" fillId="0" borderId="0" xfId="50873"/>
    <xf numFmtId="14" fontId="48" fillId="0" borderId="10" xfId="0" applyNumberFormat="1" applyFont="1" applyBorder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0" borderId="0" xfId="134" applyFont="1" applyAlignment="1">
      <alignment horizontal="center"/>
    </xf>
    <xf numFmtId="0" fontId="47" fillId="0" borderId="10" xfId="134" applyFont="1" applyBorder="1" applyAlignment="1">
      <alignment horizontal="center" vertical="center"/>
    </xf>
    <xf numFmtId="1" fontId="48" fillId="0" borderId="10" xfId="134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3" fontId="48" fillId="0" borderId="10" xfId="50839" applyNumberFormat="1" applyFont="1" applyBorder="1" applyAlignment="1">
      <alignment horizontal="center" vertical="top"/>
    </xf>
    <xf numFmtId="3" fontId="48" fillId="0" borderId="10" xfId="50839" applyNumberFormat="1" applyFont="1" applyBorder="1" applyAlignment="1">
      <alignment horizontal="center" vertical="center"/>
    </xf>
    <xf numFmtId="0" fontId="39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4" fontId="48" fillId="0" borderId="0" xfId="134" applyNumberFormat="1" applyFont="1" applyAlignment="1">
      <alignment horizontal="center"/>
    </xf>
    <xf numFmtId="3" fontId="48" fillId="0" borderId="0" xfId="134" applyNumberFormat="1" applyFont="1" applyAlignment="1">
      <alignment horizontal="center"/>
    </xf>
    <xf numFmtId="3" fontId="88" fillId="57" borderId="10" xfId="134" applyNumberFormat="1" applyFont="1" applyFill="1" applyBorder="1" applyAlignment="1">
      <alignment horizontal="center" vertical="center"/>
    </xf>
    <xf numFmtId="177" fontId="48" fillId="57" borderId="0" xfId="134" applyNumberFormat="1" applyFont="1" applyFill="1" applyAlignment="1">
      <alignment horizontal="center"/>
    </xf>
    <xf numFmtId="169" fontId="48" fillId="57" borderId="0" xfId="83" applyFont="1" applyFill="1" applyAlignment="1">
      <alignment horizontal="center"/>
    </xf>
    <xf numFmtId="3" fontId="48" fillId="0" borderId="0" xfId="0" applyNumberFormat="1" applyFont="1" applyAlignment="1">
      <alignment horizontal="center"/>
    </xf>
    <xf numFmtId="178" fontId="48" fillId="57" borderId="0" xfId="83" applyNumberFormat="1" applyFont="1" applyFill="1" applyAlignment="1">
      <alignment horizontal="center"/>
    </xf>
    <xf numFmtId="178" fontId="48" fillId="0" borderId="0" xfId="83" applyNumberFormat="1" applyFont="1" applyAlignment="1">
      <alignment horizontal="center"/>
    </xf>
    <xf numFmtId="3" fontId="20" fillId="0" borderId="10" xfId="50851" applyNumberFormat="1" applyFont="1" applyBorder="1" applyAlignment="1">
      <alignment horizontal="right" vertical="center" wrapText="1"/>
    </xf>
    <xf numFmtId="0" fontId="20" fillId="0" borderId="10" xfId="50851" applyNumberFormat="1" applyFont="1" applyBorder="1" applyAlignment="1">
      <alignment horizontal="right" vertical="center" wrapText="1"/>
    </xf>
    <xf numFmtId="3" fontId="17" fillId="0" borderId="10" xfId="50851" applyNumberFormat="1" applyFont="1" applyBorder="1" applyAlignment="1">
      <alignment horizontal="right" vertical="center" wrapText="1"/>
    </xf>
    <xf numFmtId="3" fontId="85" fillId="0" borderId="10" xfId="50851" applyNumberFormat="1" applyFont="1" applyBorder="1" applyAlignment="1">
      <alignment horizontal="right" vertical="center" wrapText="1"/>
    </xf>
    <xf numFmtId="0" fontId="85" fillId="0" borderId="10" xfId="50851" applyNumberFormat="1" applyFont="1" applyBorder="1" applyAlignment="1">
      <alignment horizontal="right" vertical="center" wrapText="1"/>
    </xf>
    <xf numFmtId="0" fontId="17" fillId="0" borderId="10" xfId="50851" applyNumberFormat="1" applyFont="1" applyBorder="1" applyAlignment="1">
      <alignment horizontal="right" vertical="center" wrapText="1"/>
    </xf>
    <xf numFmtId="3" fontId="48" fillId="0" borderId="0" xfId="134" applyNumberFormat="1" applyFont="1" applyFill="1" applyAlignment="1">
      <alignment horizontal="center"/>
    </xf>
    <xf numFmtId="175" fontId="48" fillId="0" borderId="0" xfId="83" applyNumberFormat="1" applyFont="1" applyFill="1" applyAlignment="1">
      <alignment horizontal="center" vertical="center"/>
    </xf>
    <xf numFmtId="1" fontId="48" fillId="0" borderId="0" xfId="134" applyNumberFormat="1" applyFont="1" applyFill="1" applyAlignment="1">
      <alignment horizontal="center"/>
    </xf>
    <xf numFmtId="4" fontId="48" fillId="0" borderId="0" xfId="134" applyNumberFormat="1" applyFont="1" applyFill="1" applyAlignment="1">
      <alignment horizontal="center"/>
    </xf>
    <xf numFmtId="3" fontId="48" fillId="0" borderId="0" xfId="134" applyNumberFormat="1" applyFont="1" applyFill="1" applyAlignment="1">
      <alignment horizontal="center" vertical="center"/>
    </xf>
    <xf numFmtId="0" fontId="40" fillId="0" borderId="0" xfId="0" applyNumberFormat="1" applyFont="1" applyAlignment="1">
      <alignment horizontal="center" vertical="center" wrapText="1"/>
    </xf>
    <xf numFmtId="0" fontId="39" fillId="0" borderId="0" xfId="0" applyNumberFormat="1" applyFont="1" applyAlignment="1">
      <alignment horizontal="center" vertical="center" wrapText="1"/>
    </xf>
    <xf numFmtId="0" fontId="48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left"/>
    </xf>
    <xf numFmtId="0" fontId="39" fillId="0" borderId="0" xfId="0" applyNumberFormat="1" applyFont="1" applyAlignment="1">
      <alignment horizontal="left" wrapText="1"/>
    </xf>
    <xf numFmtId="0" fontId="48" fillId="0" borderId="0" xfId="0" applyNumberFormat="1" applyFont="1" applyAlignment="1">
      <alignment horizontal="right"/>
    </xf>
    <xf numFmtId="175" fontId="48" fillId="57" borderId="0" xfId="83" applyNumberFormat="1" applyFont="1" applyFill="1" applyAlignment="1">
      <alignment horizontal="center" vertical="center" wrapText="1"/>
    </xf>
    <xf numFmtId="0" fontId="49" fillId="0" borderId="0" xfId="50841" applyNumberFormat="1" applyFont="1" applyAlignment="1">
      <alignment horizontal="left"/>
    </xf>
    <xf numFmtId="0" fontId="84" fillId="56" borderId="0" xfId="50841" applyNumberFormat="1" applyFont="1" applyFill="1" applyAlignment="1">
      <alignment horizontal="center" wrapText="1"/>
    </xf>
    <xf numFmtId="0" fontId="17" fillId="0" borderId="0" xfId="50841" applyNumberFormat="1" applyFont="1" applyAlignment="1">
      <alignment horizontal="left"/>
    </xf>
    <xf numFmtId="0" fontId="85" fillId="0" borderId="0" xfId="5084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48" fillId="0" borderId="0" xfId="0" applyNumberFormat="1" applyFont="1" applyAlignment="1">
      <alignment horizontal="center"/>
    </xf>
    <xf numFmtId="0" fontId="89" fillId="0" borderId="0" xfId="0" applyFont="1" applyAlignment="1">
      <alignment horizontal="left"/>
    </xf>
    <xf numFmtId="0" fontId="115" fillId="0" borderId="0" xfId="0" applyNumberFormat="1" applyFont="1" applyAlignment="1">
      <alignment horizontal="left" wrapText="1"/>
    </xf>
    <xf numFmtId="3" fontId="105" fillId="0" borderId="0" xfId="0" applyNumberFormat="1" applyFont="1" applyAlignment="1">
      <alignment horizontal="right" vertical="center" wrapText="1"/>
    </xf>
    <xf numFmtId="3" fontId="105" fillId="0" borderId="23" xfId="0" applyNumberFormat="1" applyFont="1" applyBorder="1" applyAlignment="1">
      <alignment horizontal="right" vertical="center" wrapText="1"/>
    </xf>
    <xf numFmtId="3" fontId="111" fillId="0" borderId="0" xfId="0" applyNumberFormat="1" applyFont="1" applyAlignment="1">
      <alignment horizontal="right" vertical="center" wrapText="1"/>
    </xf>
    <xf numFmtId="3" fontId="111" fillId="0" borderId="23" xfId="0" applyNumberFormat="1" applyFont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3" fontId="105" fillId="0" borderId="24" xfId="0" applyNumberFormat="1" applyFont="1" applyBorder="1" applyAlignment="1">
      <alignment horizontal="right" vertical="center" wrapText="1"/>
    </xf>
    <xf numFmtId="3" fontId="111" fillId="0" borderId="24" xfId="0" applyNumberFormat="1" applyFont="1" applyBorder="1" applyAlignment="1">
      <alignment horizontal="right" vertical="center" wrapText="1"/>
    </xf>
    <xf numFmtId="3" fontId="111" fillId="57" borderId="21" xfId="0" applyNumberFormat="1" applyFont="1" applyFill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0" borderId="0" xfId="0" applyFont="1" applyAlignment="1">
      <alignment vertical="center" wrapText="1"/>
    </xf>
    <xf numFmtId="3" fontId="105" fillId="57" borderId="21" xfId="0" applyNumberFormat="1" applyFont="1" applyFill="1" applyBorder="1" applyAlignment="1">
      <alignment horizontal="right"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98" fillId="0" borderId="0" xfId="0" applyFont="1" applyAlignment="1">
      <alignment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  <xf numFmtId="3" fontId="98" fillId="57" borderId="0" xfId="0" applyNumberFormat="1" applyFont="1" applyFill="1" applyAlignment="1">
      <alignment horizontal="center" vertical="center" wrapText="1"/>
    </xf>
    <xf numFmtId="0" fontId="101" fillId="0" borderId="0" xfId="0" applyFont="1" applyAlignment="1">
      <alignment horizontal="left"/>
    </xf>
    <xf numFmtId="0" fontId="102" fillId="0" borderId="0" xfId="0" applyNumberFormat="1" applyFont="1" applyAlignment="1">
      <alignment horizontal="left" wrapText="1"/>
    </xf>
    <xf numFmtId="0" fontId="101" fillId="0" borderId="0" xfId="0" applyFont="1" applyAlignment="1">
      <alignment horizontal="left" wrapText="1"/>
    </xf>
    <xf numFmtId="0" fontId="98" fillId="57" borderId="0" xfId="0" applyFont="1" applyFill="1" applyAlignment="1">
      <alignment vertical="center" wrapText="1"/>
    </xf>
    <xf numFmtId="0" fontId="98" fillId="57" borderId="0" xfId="0" applyFont="1" applyFill="1" applyAlignment="1">
      <alignment horizontal="center" vertical="center" wrapText="1"/>
    </xf>
    <xf numFmtId="0" fontId="92" fillId="57" borderId="0" xfId="0" applyFont="1" applyFill="1" applyAlignment="1">
      <alignment vertical="center" wrapText="1"/>
    </xf>
  </cellXfs>
  <cellStyles count="50875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Sheet4" xfId="50874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4" xr:uid="{00000000-0005-0000-0000-0000F5110000}"/>
    <cellStyle name="Название 2 3" xfId="50855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7" xr:uid="{00000000-0005-0000-0000-000018120000}"/>
    <cellStyle name="Обычный 2 5 3" xfId="50856" xr:uid="{00000000-0005-0000-0000-000019120000}"/>
    <cellStyle name="Обычный 2 6" xfId="133" xr:uid="{00000000-0005-0000-0000-00001A120000}"/>
    <cellStyle name="Обычный 2 6 2" xfId="50858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5" xr:uid="{00000000-0005-0000-0000-000021120000}"/>
    <cellStyle name="Обычный 25" xfId="50867" xr:uid="{00000000-0005-0000-0000-000022120000}"/>
    <cellStyle name="Обычный 26" xfId="50870" xr:uid="{00000000-0005-0000-0000-000023120000}"/>
    <cellStyle name="Обычный 27" xfId="50873" xr:uid="{6BDE32CF-2C64-436E-9681-F12231EE9C8A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9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8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0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40" xr:uid="{00000000-0005-0000-0000-0000C12A0000}"/>
    <cellStyle name="Обычный_ББ в тенге" xfId="50872" xr:uid="{00000000-0005-0000-0000-0000C22A0000}"/>
    <cellStyle name="Обычный_Лист1" xfId="50851" xr:uid="{00000000-0005-0000-0000-0000C62A0000}"/>
    <cellStyle name="Обычный_Лист2" xfId="50871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1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6" xr:uid="{00000000-0005-0000-0000-0000F42A0000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2" xr:uid="{00000000-0005-0000-0000-0000136C0000}"/>
    <cellStyle name="Финансовый 296" xfId="50864" xr:uid="{00000000-0005-0000-0000-0000146C0000}"/>
    <cellStyle name="Финансовый 297" xfId="50869" xr:uid="{00000000-0005-0000-0000-0000156C0000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3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5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19" sqref="A119:D119"/>
    </sheetView>
  </sheetViews>
  <sheetFormatPr defaultColWidth="9.140625" defaultRowHeight="12.75"/>
  <cols>
    <col min="1" max="1" width="79.85546875" style="45" customWidth="1"/>
    <col min="2" max="2" width="7.7109375" style="7" customWidth="1"/>
    <col min="3" max="3" width="16.42578125" style="85" customWidth="1"/>
    <col min="4" max="4" width="19.28515625" style="63" customWidth="1"/>
    <col min="5" max="16384" width="9.140625" style="8"/>
  </cols>
  <sheetData>
    <row r="1" spans="1:4" ht="12.75" customHeight="1">
      <c r="C1" s="244" t="s">
        <v>180</v>
      </c>
      <c r="D1" s="244"/>
    </row>
    <row r="2" spans="1:4">
      <c r="C2" s="244"/>
      <c r="D2" s="244"/>
    </row>
    <row r="3" spans="1:4" ht="29.25" customHeight="1">
      <c r="C3" s="244"/>
      <c r="D3" s="244"/>
    </row>
    <row r="4" spans="1:4" ht="29.25" customHeight="1">
      <c r="A4" s="242" t="s">
        <v>5</v>
      </c>
      <c r="B4" s="242"/>
      <c r="C4" s="242"/>
      <c r="D4" s="242"/>
    </row>
    <row r="5" spans="1:4" ht="18" customHeight="1">
      <c r="A5" s="242" t="s">
        <v>3</v>
      </c>
      <c r="B5" s="242"/>
      <c r="C5" s="242"/>
      <c r="D5" s="242"/>
    </row>
    <row r="6" spans="1:4" ht="12" customHeight="1">
      <c r="A6" s="243" t="s">
        <v>6</v>
      </c>
      <c r="B6" s="243"/>
      <c r="C6" s="243"/>
      <c r="D6" s="243"/>
    </row>
    <row r="7" spans="1:4" ht="18" customHeight="1">
      <c r="A7" s="242" t="s">
        <v>384</v>
      </c>
      <c r="B7" s="242"/>
      <c r="C7" s="242"/>
      <c r="D7" s="242"/>
    </row>
    <row r="8" spans="1:4" ht="12.75" customHeight="1">
      <c r="C8" s="247" t="s">
        <v>87</v>
      </c>
      <c r="D8" s="247"/>
    </row>
    <row r="9" spans="1:4" ht="37.5" customHeight="1">
      <c r="A9" s="46" t="s">
        <v>7</v>
      </c>
      <c r="B9" s="5" t="s">
        <v>8</v>
      </c>
      <c r="C9" s="76" t="s">
        <v>181</v>
      </c>
      <c r="D9" s="5" t="s">
        <v>182</v>
      </c>
    </row>
    <row r="10" spans="1:4">
      <c r="A10" s="1">
        <v>1</v>
      </c>
      <c r="B10" s="6">
        <v>2</v>
      </c>
      <c r="C10" s="77">
        <v>3</v>
      </c>
      <c r="D10" s="6">
        <v>4</v>
      </c>
    </row>
    <row r="11" spans="1:4" ht="11.85" customHeight="1">
      <c r="A11" s="2" t="s">
        <v>9</v>
      </c>
      <c r="B11" s="5"/>
      <c r="C11" s="78"/>
      <c r="D11" s="12"/>
    </row>
    <row r="12" spans="1:4" ht="11.85" customHeight="1">
      <c r="A12" s="47" t="s">
        <v>10</v>
      </c>
      <c r="B12" s="24">
        <v>1</v>
      </c>
      <c r="C12" s="79">
        <v>2768323</v>
      </c>
      <c r="D12" s="64">
        <v>1750768</v>
      </c>
    </row>
    <row r="13" spans="1:4" ht="11.85" customHeight="1">
      <c r="A13" s="47" t="s">
        <v>48</v>
      </c>
      <c r="B13" s="25"/>
      <c r="C13" s="80"/>
      <c r="D13" s="25"/>
    </row>
    <row r="14" spans="1:4" ht="11.85" customHeight="1">
      <c r="A14" s="4" t="s">
        <v>11</v>
      </c>
      <c r="B14" s="25" t="s">
        <v>12</v>
      </c>
      <c r="C14" s="81">
        <v>0</v>
      </c>
      <c r="D14" s="65">
        <v>0</v>
      </c>
    </row>
    <row r="15" spans="1:4" ht="25.5" customHeight="1">
      <c r="A15" s="4" t="s">
        <v>13</v>
      </c>
      <c r="B15" s="25" t="s">
        <v>14</v>
      </c>
      <c r="C15" s="67">
        <v>2768323</v>
      </c>
      <c r="D15" s="67">
        <v>1329864</v>
      </c>
    </row>
    <row r="16" spans="1:4" ht="11.85" customHeight="1">
      <c r="A16" s="47" t="s">
        <v>15</v>
      </c>
      <c r="B16" s="24">
        <v>2</v>
      </c>
      <c r="C16" s="67"/>
      <c r="D16" s="67"/>
    </row>
    <row r="17" spans="1:4" ht="11.85" customHeight="1">
      <c r="A17" s="47" t="s">
        <v>20</v>
      </c>
      <c r="B17" s="24">
        <v>3</v>
      </c>
      <c r="C17" s="67">
        <v>106782</v>
      </c>
      <c r="D17" s="67">
        <v>106782</v>
      </c>
    </row>
    <row r="18" spans="1:4" ht="11.85" customHeight="1">
      <c r="A18" s="47" t="s">
        <v>48</v>
      </c>
      <c r="B18" s="25"/>
      <c r="C18" s="67"/>
      <c r="D18" s="67"/>
    </row>
    <row r="19" spans="1:4" ht="15.75" customHeight="1">
      <c r="A19" s="4" t="s">
        <v>183</v>
      </c>
      <c r="B19" s="25" t="s">
        <v>66</v>
      </c>
      <c r="C19" s="75">
        <v>795</v>
      </c>
      <c r="D19" s="75">
        <v>795</v>
      </c>
    </row>
    <row r="20" spans="1:4" ht="14.25" customHeight="1">
      <c r="A20" s="47" t="s">
        <v>19</v>
      </c>
      <c r="B20" s="24">
        <v>4</v>
      </c>
      <c r="C20" s="75">
        <v>47231</v>
      </c>
      <c r="D20" s="75">
        <v>110979</v>
      </c>
    </row>
    <row r="21" spans="1:4" ht="11.85" customHeight="1">
      <c r="A21" s="47" t="s">
        <v>48</v>
      </c>
      <c r="B21" s="25"/>
      <c r="C21" s="67"/>
      <c r="D21" s="67"/>
    </row>
    <row r="22" spans="1:4" ht="12" customHeight="1">
      <c r="A22" s="4" t="s">
        <v>183</v>
      </c>
      <c r="B22" s="25" t="s">
        <v>67</v>
      </c>
      <c r="C22" s="67">
        <v>12</v>
      </c>
      <c r="D22" s="67">
        <v>0</v>
      </c>
    </row>
    <row r="23" spans="1:4" ht="29.25" customHeight="1">
      <c r="A23" s="11" t="s">
        <v>1</v>
      </c>
      <c r="B23" s="24">
        <v>5</v>
      </c>
      <c r="C23" s="67">
        <v>62940817</v>
      </c>
      <c r="D23" s="67">
        <v>51591155</v>
      </c>
    </row>
    <row r="24" spans="1:4" ht="11.85" customHeight="1">
      <c r="A24" s="47" t="s">
        <v>48</v>
      </c>
      <c r="B24" s="25"/>
      <c r="C24" s="67"/>
      <c r="D24" s="67"/>
    </row>
    <row r="25" spans="1:4" ht="20.25" customHeight="1">
      <c r="A25" s="4" t="s">
        <v>183</v>
      </c>
      <c r="B25" s="25" t="s">
        <v>184</v>
      </c>
      <c r="C25" s="75">
        <v>1632409</v>
      </c>
      <c r="D25" s="75">
        <v>805268</v>
      </c>
    </row>
    <row r="26" spans="1:4" ht="15.75" customHeight="1">
      <c r="A26" s="47" t="s">
        <v>256</v>
      </c>
      <c r="B26" s="24">
        <v>6</v>
      </c>
      <c r="C26" s="75">
        <v>620454</v>
      </c>
      <c r="D26" s="75">
        <v>620454</v>
      </c>
    </row>
    <row r="27" spans="1:4" ht="15.75" customHeight="1">
      <c r="A27" s="47" t="s">
        <v>48</v>
      </c>
      <c r="B27" s="30"/>
      <c r="C27" s="67"/>
      <c r="D27" s="67"/>
    </row>
    <row r="28" spans="1:4" ht="15.75" customHeight="1">
      <c r="A28" s="4" t="s">
        <v>183</v>
      </c>
      <c r="B28" s="30" t="s">
        <v>185</v>
      </c>
      <c r="C28" s="67"/>
      <c r="D28" s="67"/>
    </row>
    <row r="29" spans="1:4" ht="24" customHeight="1">
      <c r="A29" s="11" t="s">
        <v>265</v>
      </c>
      <c r="B29" s="31">
        <v>7</v>
      </c>
      <c r="C29" s="67">
        <v>0</v>
      </c>
      <c r="D29" s="67">
        <v>0</v>
      </c>
    </row>
    <row r="30" spans="1:4" ht="15.75" customHeight="1">
      <c r="A30" s="47" t="s">
        <v>48</v>
      </c>
      <c r="B30" s="30"/>
      <c r="C30" s="67"/>
      <c r="D30" s="67"/>
    </row>
    <row r="31" spans="1:4" ht="15.75" customHeight="1">
      <c r="A31" s="4" t="s">
        <v>183</v>
      </c>
      <c r="B31" s="30" t="s">
        <v>186</v>
      </c>
      <c r="C31" s="75">
        <v>0</v>
      </c>
      <c r="D31" s="75">
        <v>0</v>
      </c>
    </row>
    <row r="32" spans="1:4" ht="15.75" customHeight="1">
      <c r="A32" s="47" t="s">
        <v>21</v>
      </c>
      <c r="B32" s="31">
        <v>8</v>
      </c>
      <c r="C32" s="75"/>
      <c r="D32" s="75"/>
    </row>
    <row r="33" spans="1:4" ht="15.75" customHeight="1">
      <c r="A33" s="47" t="s">
        <v>22</v>
      </c>
      <c r="B33" s="31">
        <v>9</v>
      </c>
      <c r="C33" s="67">
        <v>17579431</v>
      </c>
      <c r="D33" s="67">
        <v>17579431</v>
      </c>
    </row>
    <row r="34" spans="1:4" ht="15.75" customHeight="1">
      <c r="A34" s="47" t="s">
        <v>23</v>
      </c>
      <c r="B34" s="31">
        <v>10</v>
      </c>
      <c r="C34" s="67">
        <v>365</v>
      </c>
      <c r="D34" s="67">
        <v>234</v>
      </c>
    </row>
    <row r="35" spans="1:4" ht="15.75" customHeight="1">
      <c r="A35" s="47" t="s">
        <v>24</v>
      </c>
      <c r="B35" s="31">
        <v>11</v>
      </c>
      <c r="C35" s="67">
        <v>0</v>
      </c>
      <c r="D35" s="67"/>
    </row>
    <row r="36" spans="1:4" ht="15.75" customHeight="1">
      <c r="A36" s="47" t="s">
        <v>26</v>
      </c>
      <c r="B36" s="31">
        <v>12</v>
      </c>
      <c r="C36" s="67">
        <v>624088</v>
      </c>
      <c r="D36" s="67">
        <v>677797</v>
      </c>
    </row>
    <row r="37" spans="1:4" ht="15.75" customHeight="1">
      <c r="A37" s="47" t="s">
        <v>25</v>
      </c>
      <c r="B37" s="31">
        <v>13</v>
      </c>
      <c r="C37" s="75">
        <v>10364</v>
      </c>
      <c r="D37" s="75">
        <v>12511</v>
      </c>
    </row>
    <row r="38" spans="1:4" ht="15.75" customHeight="1">
      <c r="A38" s="47" t="s">
        <v>340</v>
      </c>
      <c r="B38" s="31">
        <v>14</v>
      </c>
      <c r="C38" s="75">
        <v>576031</v>
      </c>
      <c r="D38" s="75">
        <v>637763</v>
      </c>
    </row>
    <row r="39" spans="1:4" ht="15.75" customHeight="1">
      <c r="A39" s="47" t="s">
        <v>16</v>
      </c>
      <c r="B39" s="31">
        <v>15</v>
      </c>
      <c r="C39" s="67">
        <v>63905</v>
      </c>
      <c r="D39" s="67">
        <v>48071</v>
      </c>
    </row>
    <row r="40" spans="1:4" ht="15.75" customHeight="1">
      <c r="A40" s="47" t="s">
        <v>187</v>
      </c>
      <c r="B40" s="31">
        <v>16</v>
      </c>
      <c r="C40" s="82">
        <v>738755</v>
      </c>
      <c r="D40" s="66">
        <v>658534</v>
      </c>
    </row>
    <row r="41" spans="1:4" ht="15.75" customHeight="1">
      <c r="A41" s="47" t="s">
        <v>48</v>
      </c>
      <c r="B41" s="30"/>
      <c r="C41" s="83"/>
      <c r="D41" s="65"/>
    </row>
    <row r="42" spans="1:4" ht="15.75" customHeight="1">
      <c r="A42" s="4" t="s">
        <v>188</v>
      </c>
      <c r="B42" s="30" t="s">
        <v>350</v>
      </c>
      <c r="C42" s="67">
        <v>0</v>
      </c>
      <c r="D42" s="67">
        <v>0</v>
      </c>
    </row>
    <row r="43" spans="1:4" ht="15.75" customHeight="1">
      <c r="A43" s="4" t="s">
        <v>100</v>
      </c>
      <c r="B43" s="212" t="s">
        <v>341</v>
      </c>
      <c r="C43" s="67">
        <v>0</v>
      </c>
      <c r="D43" s="67">
        <v>0</v>
      </c>
    </row>
    <row r="44" spans="1:4" ht="15.75" customHeight="1">
      <c r="A44" s="4" t="s">
        <v>102</v>
      </c>
      <c r="B44" s="212" t="s">
        <v>342</v>
      </c>
      <c r="C44" s="75">
        <v>0</v>
      </c>
      <c r="D44" s="75">
        <v>0</v>
      </c>
    </row>
    <row r="45" spans="1:4" ht="15.75" customHeight="1">
      <c r="A45" s="4" t="s">
        <v>104</v>
      </c>
      <c r="B45" s="30" t="s">
        <v>351</v>
      </c>
      <c r="C45" s="67">
        <v>0</v>
      </c>
      <c r="D45" s="67">
        <v>0</v>
      </c>
    </row>
    <row r="46" spans="1:4" ht="15.75" customHeight="1">
      <c r="A46" s="4" t="s">
        <v>105</v>
      </c>
      <c r="B46" s="30" t="s">
        <v>352</v>
      </c>
      <c r="C46" s="67">
        <v>110507</v>
      </c>
      <c r="D46" s="67">
        <v>110991</v>
      </c>
    </row>
    <row r="47" spans="1:4" ht="15.75" customHeight="1">
      <c r="A47" s="4" t="s">
        <v>109</v>
      </c>
      <c r="B47" s="30" t="s">
        <v>353</v>
      </c>
      <c r="C47" s="75">
        <v>603832</v>
      </c>
      <c r="D47" s="75">
        <v>523855</v>
      </c>
    </row>
    <row r="48" spans="1:4" ht="15.75" customHeight="1">
      <c r="A48" s="4" t="s">
        <v>107</v>
      </c>
      <c r="B48" s="30" t="s">
        <v>354</v>
      </c>
      <c r="C48" s="67">
        <v>15658</v>
      </c>
      <c r="D48" s="67">
        <v>15110</v>
      </c>
    </row>
    <row r="49" spans="1:4" ht="15.75" customHeight="1">
      <c r="A49" s="4" t="s">
        <v>111</v>
      </c>
      <c r="B49" s="30" t="s">
        <v>355</v>
      </c>
      <c r="C49" s="67">
        <v>8758</v>
      </c>
      <c r="D49" s="67">
        <v>8578</v>
      </c>
    </row>
    <row r="50" spans="1:4" ht="15.75" customHeight="1">
      <c r="A50" s="4" t="s">
        <v>18</v>
      </c>
      <c r="B50" s="30" t="s">
        <v>356</v>
      </c>
      <c r="C50" s="75">
        <v>0</v>
      </c>
      <c r="D50" s="75">
        <v>0</v>
      </c>
    </row>
    <row r="51" spans="1:4" ht="15.75" customHeight="1">
      <c r="A51" s="4" t="s">
        <v>64</v>
      </c>
      <c r="B51" s="30" t="s">
        <v>357</v>
      </c>
      <c r="C51" s="67">
        <v>0</v>
      </c>
      <c r="D51" s="67">
        <v>0</v>
      </c>
    </row>
    <row r="52" spans="1:4" ht="15.75" customHeight="1">
      <c r="A52" s="4" t="s">
        <v>193</v>
      </c>
      <c r="B52" s="30" t="s">
        <v>358</v>
      </c>
      <c r="C52" s="67">
        <v>0</v>
      </c>
      <c r="D52" s="67">
        <v>0</v>
      </c>
    </row>
    <row r="53" spans="1:4" ht="15.75" customHeight="1">
      <c r="A53" s="47" t="s">
        <v>195</v>
      </c>
      <c r="B53" s="31">
        <v>17</v>
      </c>
      <c r="C53" s="75">
        <v>153</v>
      </c>
      <c r="D53" s="75">
        <v>0</v>
      </c>
    </row>
    <row r="54" spans="1:4" ht="15.75" customHeight="1">
      <c r="A54" s="47" t="s">
        <v>48</v>
      </c>
      <c r="B54" s="30"/>
      <c r="C54" s="67"/>
      <c r="D54" s="67"/>
    </row>
    <row r="55" spans="1:4" ht="15.75" customHeight="1">
      <c r="A55" s="4" t="s">
        <v>196</v>
      </c>
      <c r="B55" s="30" t="s">
        <v>359</v>
      </c>
      <c r="C55" s="67">
        <v>0</v>
      </c>
      <c r="D55" s="67"/>
    </row>
    <row r="56" spans="1:4" ht="15.75" customHeight="1">
      <c r="A56" s="4" t="s">
        <v>197</v>
      </c>
      <c r="B56" s="30" t="s">
        <v>360</v>
      </c>
      <c r="C56" s="75">
        <v>0</v>
      </c>
      <c r="D56" s="75"/>
    </row>
    <row r="57" spans="1:4" ht="15.75" customHeight="1">
      <c r="A57" s="4" t="s">
        <v>198</v>
      </c>
      <c r="B57" s="30" t="s">
        <v>361</v>
      </c>
      <c r="C57" s="67">
        <v>0</v>
      </c>
      <c r="D57" s="67">
        <v>0</v>
      </c>
    </row>
    <row r="58" spans="1:4" ht="15.75" customHeight="1">
      <c r="A58" s="4" t="s">
        <v>199</v>
      </c>
      <c r="B58" s="30" t="s">
        <v>362</v>
      </c>
      <c r="C58" s="67">
        <v>153</v>
      </c>
      <c r="D58" s="67">
        <v>0</v>
      </c>
    </row>
    <row r="59" spans="1:4" ht="15.75" customHeight="1">
      <c r="A59" s="4" t="s">
        <v>343</v>
      </c>
      <c r="B59" s="31">
        <v>18</v>
      </c>
      <c r="C59" s="75">
        <v>1090</v>
      </c>
      <c r="D59" s="75">
        <v>1090</v>
      </c>
    </row>
    <row r="60" spans="1:4" ht="15.75" customHeight="1">
      <c r="A60" s="4" t="s">
        <v>344</v>
      </c>
      <c r="B60" s="31">
        <v>19</v>
      </c>
      <c r="C60" s="75">
        <v>0</v>
      </c>
      <c r="D60" s="67">
        <v>0</v>
      </c>
    </row>
    <row r="61" spans="1:4" ht="15.75" customHeight="1">
      <c r="A61" s="47" t="s">
        <v>200</v>
      </c>
      <c r="B61" s="31">
        <v>20</v>
      </c>
      <c r="C61" s="67">
        <v>131101</v>
      </c>
      <c r="D61" s="67">
        <v>195115</v>
      </c>
    </row>
    <row r="62" spans="1:4" ht="15.75" customHeight="1">
      <c r="A62" s="47" t="s">
        <v>29</v>
      </c>
      <c r="B62" s="31">
        <v>21</v>
      </c>
      <c r="C62" s="75">
        <v>7614</v>
      </c>
      <c r="D62" s="75">
        <v>5501</v>
      </c>
    </row>
    <row r="63" spans="1:4" ht="15.75" customHeight="1">
      <c r="A63" s="3" t="s">
        <v>247</v>
      </c>
      <c r="B63" s="32">
        <v>22</v>
      </c>
      <c r="C63" s="82">
        <v>86216504</v>
      </c>
      <c r="D63" s="82">
        <v>73996185</v>
      </c>
    </row>
    <row r="64" spans="1:4" ht="14.25" customHeight="1">
      <c r="A64" s="47" t="s">
        <v>30</v>
      </c>
      <c r="B64" s="30"/>
      <c r="C64" s="83"/>
      <c r="D64" s="65"/>
    </row>
    <row r="65" spans="1:4" ht="14.25" customHeight="1">
      <c r="A65" s="47" t="s">
        <v>32</v>
      </c>
      <c r="B65" s="31">
        <v>23</v>
      </c>
      <c r="C65" s="75">
        <v>35014128</v>
      </c>
      <c r="D65" s="75">
        <v>25427049</v>
      </c>
    </row>
    <row r="66" spans="1:4" ht="14.25" customHeight="1">
      <c r="A66" s="47" t="s">
        <v>31</v>
      </c>
      <c r="B66" s="31">
        <f>B65+1</f>
        <v>24</v>
      </c>
      <c r="C66" s="67">
        <v>4449150</v>
      </c>
      <c r="D66" s="67">
        <v>4385787</v>
      </c>
    </row>
    <row r="67" spans="1:4" ht="14.25" customHeight="1">
      <c r="A67" s="47" t="s">
        <v>33</v>
      </c>
      <c r="B67" s="31">
        <f t="shared" ref="B67:B72" si="0">B66+1</f>
        <v>25</v>
      </c>
      <c r="C67" s="67">
        <v>0</v>
      </c>
      <c r="D67" s="67">
        <v>0</v>
      </c>
    </row>
    <row r="68" spans="1:4" ht="14.25" customHeight="1">
      <c r="A68" s="47" t="s">
        <v>36</v>
      </c>
      <c r="B68" s="31">
        <f t="shared" si="0"/>
        <v>26</v>
      </c>
      <c r="C68" s="75">
        <v>0</v>
      </c>
      <c r="D68" s="75">
        <v>0</v>
      </c>
    </row>
    <row r="69" spans="1:4" ht="14.25" customHeight="1">
      <c r="A69" s="47" t="s">
        <v>35</v>
      </c>
      <c r="B69" s="31">
        <f t="shared" si="0"/>
        <v>27</v>
      </c>
      <c r="C69" s="67">
        <v>180565</v>
      </c>
      <c r="D69" s="67">
        <v>221105</v>
      </c>
    </row>
    <row r="70" spans="1:4" ht="14.25" customHeight="1">
      <c r="A70" s="47" t="s">
        <v>201</v>
      </c>
      <c r="B70" s="31">
        <f t="shared" si="0"/>
        <v>28</v>
      </c>
      <c r="C70" s="67">
        <v>0</v>
      </c>
      <c r="D70" s="67">
        <v>0</v>
      </c>
    </row>
    <row r="71" spans="1:4" ht="14.25" customHeight="1">
      <c r="A71" s="47" t="s">
        <v>34</v>
      </c>
      <c r="B71" s="31">
        <f t="shared" si="0"/>
        <v>29</v>
      </c>
      <c r="C71" s="75">
        <v>22742</v>
      </c>
      <c r="D71" s="75">
        <v>53356</v>
      </c>
    </row>
    <row r="72" spans="1:4" ht="14.25" customHeight="1">
      <c r="A72" s="47" t="s">
        <v>202</v>
      </c>
      <c r="B72" s="31">
        <f t="shared" si="0"/>
        <v>30</v>
      </c>
      <c r="C72" s="67">
        <v>75050</v>
      </c>
      <c r="D72" s="67">
        <v>63495</v>
      </c>
    </row>
    <row r="73" spans="1:4" ht="14.25" customHeight="1">
      <c r="A73" s="47" t="s">
        <v>48</v>
      </c>
      <c r="B73" s="30"/>
      <c r="C73" s="67"/>
      <c r="D73" s="67"/>
    </row>
    <row r="74" spans="1:4" ht="14.25" customHeight="1">
      <c r="A74" s="4" t="s">
        <v>203</v>
      </c>
      <c r="B74" s="30" t="s">
        <v>363</v>
      </c>
      <c r="C74" s="75">
        <v>0</v>
      </c>
      <c r="D74" s="75"/>
    </row>
    <row r="75" spans="1:4" ht="14.25" customHeight="1">
      <c r="A75" s="4" t="s">
        <v>205</v>
      </c>
      <c r="B75" s="30" t="s">
        <v>364</v>
      </c>
      <c r="C75" s="75">
        <v>0</v>
      </c>
      <c r="D75" s="67"/>
    </row>
    <row r="76" spans="1:4" ht="14.25" customHeight="1">
      <c r="A76" s="4" t="s">
        <v>207</v>
      </c>
      <c r="B76" s="30" t="s">
        <v>365</v>
      </c>
      <c r="C76" s="75">
        <v>0</v>
      </c>
      <c r="D76" s="67"/>
    </row>
    <row r="77" spans="1:4" ht="14.25" customHeight="1">
      <c r="A77" s="4" t="s">
        <v>209</v>
      </c>
      <c r="B77" s="30" t="s">
        <v>366</v>
      </c>
      <c r="C77" s="75">
        <v>0</v>
      </c>
      <c r="D77" s="75"/>
    </row>
    <row r="78" spans="1:4" ht="14.25" customHeight="1">
      <c r="A78" s="4" t="s">
        <v>211</v>
      </c>
      <c r="B78" s="30" t="s">
        <v>367</v>
      </c>
      <c r="C78" s="75">
        <v>0</v>
      </c>
      <c r="D78" s="67"/>
    </row>
    <row r="79" spans="1:4" ht="14.25" customHeight="1">
      <c r="A79" s="4" t="s">
        <v>213</v>
      </c>
      <c r="B79" s="30" t="s">
        <v>368</v>
      </c>
      <c r="C79" s="75">
        <v>0</v>
      </c>
      <c r="D79" s="67"/>
    </row>
    <row r="80" spans="1:4" ht="14.25" customHeight="1">
      <c r="A80" s="4" t="s">
        <v>215</v>
      </c>
      <c r="B80" s="30" t="s">
        <v>369</v>
      </c>
      <c r="C80" s="75">
        <v>61267</v>
      </c>
      <c r="D80" s="75">
        <v>50755</v>
      </c>
    </row>
    <row r="81" spans="1:4" ht="14.25" customHeight="1">
      <c r="A81" s="4" t="s">
        <v>217</v>
      </c>
      <c r="B81" s="30" t="s">
        <v>370</v>
      </c>
      <c r="C81" s="67">
        <v>5684</v>
      </c>
      <c r="D81" s="67">
        <v>3164</v>
      </c>
    </row>
    <row r="82" spans="1:4" ht="14.25" customHeight="1">
      <c r="A82" s="4" t="s">
        <v>219</v>
      </c>
      <c r="B82" s="30" t="s">
        <v>371</v>
      </c>
      <c r="C82" s="67">
        <v>0</v>
      </c>
      <c r="D82" s="67">
        <v>0</v>
      </c>
    </row>
    <row r="83" spans="1:4" ht="14.25" customHeight="1">
      <c r="A83" s="4" t="s">
        <v>221</v>
      </c>
      <c r="B83" s="213" t="s">
        <v>372</v>
      </c>
      <c r="C83" s="75">
        <v>6443</v>
      </c>
      <c r="D83" s="75">
        <v>5598</v>
      </c>
    </row>
    <row r="84" spans="1:4" ht="14.25" customHeight="1">
      <c r="A84" s="4" t="s">
        <v>382</v>
      </c>
      <c r="B84" s="30" t="s">
        <v>373</v>
      </c>
      <c r="C84" s="67">
        <v>1656</v>
      </c>
      <c r="D84" s="67">
        <v>3978</v>
      </c>
    </row>
    <row r="85" spans="1:4" ht="14.25" customHeight="1">
      <c r="A85" s="47" t="s">
        <v>195</v>
      </c>
      <c r="B85" s="30">
        <v>31</v>
      </c>
      <c r="C85" s="67">
        <v>101</v>
      </c>
      <c r="D85" s="67"/>
    </row>
    <row r="86" spans="1:4" ht="14.25" customHeight="1">
      <c r="A86" s="47" t="s">
        <v>48</v>
      </c>
      <c r="B86" s="31"/>
      <c r="C86" s="75"/>
      <c r="D86" s="75"/>
    </row>
    <row r="87" spans="1:4" ht="14.25" customHeight="1">
      <c r="A87" s="4" t="s">
        <v>227</v>
      </c>
      <c r="B87" s="30" t="s">
        <v>374</v>
      </c>
      <c r="C87" s="67">
        <v>0</v>
      </c>
      <c r="D87" s="67"/>
    </row>
    <row r="88" spans="1:4" ht="14.25" customHeight="1">
      <c r="A88" s="4" t="s">
        <v>229</v>
      </c>
      <c r="B88" s="30" t="s">
        <v>375</v>
      </c>
      <c r="C88" s="67">
        <v>0</v>
      </c>
      <c r="D88" s="67"/>
    </row>
    <row r="89" spans="1:4" ht="14.25" customHeight="1">
      <c r="A89" s="4" t="s">
        <v>231</v>
      </c>
      <c r="B89" s="30" t="s">
        <v>375</v>
      </c>
      <c r="C89" s="67">
        <v>0</v>
      </c>
      <c r="D89" s="75"/>
    </row>
    <row r="90" spans="1:4" ht="14.25" customHeight="1">
      <c r="A90" s="4" t="s">
        <v>233</v>
      </c>
      <c r="B90" s="63" t="s">
        <v>376</v>
      </c>
      <c r="C90" s="67">
        <v>101</v>
      </c>
      <c r="D90" s="67"/>
    </row>
    <row r="91" spans="1:4" ht="14.25" customHeight="1">
      <c r="A91" s="4" t="s">
        <v>345</v>
      </c>
      <c r="B91" s="30">
        <v>32</v>
      </c>
      <c r="C91" s="67">
        <v>9736</v>
      </c>
      <c r="D91" s="67">
        <v>13302</v>
      </c>
    </row>
    <row r="92" spans="1:4" ht="14.25" customHeight="1">
      <c r="A92" s="47" t="s">
        <v>38</v>
      </c>
      <c r="B92" s="31">
        <v>33</v>
      </c>
      <c r="C92" s="75">
        <v>0</v>
      </c>
      <c r="D92" s="75"/>
    </row>
    <row r="93" spans="1:4" ht="14.25" customHeight="1">
      <c r="A93" s="47" t="s">
        <v>235</v>
      </c>
      <c r="B93" s="31">
        <v>34</v>
      </c>
      <c r="C93" s="67">
        <v>402</v>
      </c>
      <c r="D93" s="67">
        <v>1278</v>
      </c>
    </row>
    <row r="94" spans="1:4" ht="14.25" customHeight="1">
      <c r="A94" s="47" t="s">
        <v>236</v>
      </c>
      <c r="B94" s="31">
        <v>35</v>
      </c>
      <c r="C94" s="67">
        <v>59</v>
      </c>
      <c r="D94" s="67">
        <v>21</v>
      </c>
    </row>
    <row r="95" spans="1:4" ht="14.25" customHeight="1">
      <c r="A95" s="47" t="s">
        <v>346</v>
      </c>
      <c r="B95" s="31">
        <v>36</v>
      </c>
      <c r="C95" s="75">
        <v>840113</v>
      </c>
      <c r="D95" s="75">
        <v>924791</v>
      </c>
    </row>
    <row r="96" spans="1:4" ht="14.25" customHeight="1">
      <c r="A96" s="47" t="s">
        <v>39</v>
      </c>
      <c r="B96" s="31">
        <v>37</v>
      </c>
      <c r="C96" s="67">
        <v>11176</v>
      </c>
      <c r="D96" s="67">
        <v>10322</v>
      </c>
    </row>
    <row r="97" spans="1:4" ht="14.25" customHeight="1">
      <c r="A97" s="3" t="s">
        <v>248</v>
      </c>
      <c r="B97" s="31">
        <v>38</v>
      </c>
      <c r="C97" s="82">
        <v>40603222</v>
      </c>
      <c r="D97" s="82">
        <v>31100506</v>
      </c>
    </row>
    <row r="98" spans="1:4" ht="14.25" customHeight="1">
      <c r="A98" s="47" t="s">
        <v>40</v>
      </c>
      <c r="B98" s="32"/>
      <c r="C98" s="67"/>
      <c r="D98" s="67"/>
    </row>
    <row r="99" spans="1:4" ht="14.25" customHeight="1">
      <c r="A99" s="47" t="s">
        <v>41</v>
      </c>
      <c r="B99" s="30">
        <v>39</v>
      </c>
      <c r="C99" s="67">
        <v>25879475</v>
      </c>
      <c r="D99" s="67">
        <v>25879475</v>
      </c>
    </row>
    <row r="100" spans="1:4" ht="14.25" customHeight="1">
      <c r="A100" s="47" t="s">
        <v>48</v>
      </c>
      <c r="B100" s="31"/>
      <c r="C100" s="67"/>
      <c r="D100" s="67"/>
    </row>
    <row r="101" spans="1:4" ht="14.25" customHeight="1">
      <c r="A101" s="4" t="s">
        <v>2</v>
      </c>
      <c r="B101" s="30" t="s">
        <v>377</v>
      </c>
      <c r="C101" s="75">
        <v>25879475</v>
      </c>
      <c r="D101" s="75">
        <v>25879475</v>
      </c>
    </row>
    <row r="102" spans="1:4" ht="14.25" customHeight="1">
      <c r="A102" s="4" t="s">
        <v>42</v>
      </c>
      <c r="B102" s="30" t="s">
        <v>378</v>
      </c>
      <c r="C102" s="67">
        <v>0</v>
      </c>
      <c r="D102" s="67"/>
    </row>
    <row r="103" spans="1:4" ht="14.25" customHeight="1">
      <c r="A103" s="47" t="s">
        <v>43</v>
      </c>
      <c r="B103" s="30">
        <v>40</v>
      </c>
      <c r="C103" s="67">
        <v>0</v>
      </c>
      <c r="D103" s="67"/>
    </row>
    <row r="104" spans="1:4" ht="14.25" customHeight="1">
      <c r="A104" s="47" t="s">
        <v>44</v>
      </c>
      <c r="B104" s="31">
        <v>41</v>
      </c>
      <c r="C104" s="75">
        <v>0</v>
      </c>
      <c r="D104" s="75"/>
    </row>
    <row r="105" spans="1:4" ht="14.25" customHeight="1">
      <c r="A105" s="47" t="s">
        <v>45</v>
      </c>
      <c r="B105" s="31">
        <v>42</v>
      </c>
      <c r="C105" s="67">
        <v>0</v>
      </c>
      <c r="D105" s="67"/>
    </row>
    <row r="106" spans="1:4" ht="14.25" customHeight="1">
      <c r="A106" s="47" t="s">
        <v>347</v>
      </c>
      <c r="B106" s="31">
        <v>43</v>
      </c>
      <c r="C106" s="67">
        <v>278</v>
      </c>
      <c r="D106" s="67">
        <v>278</v>
      </c>
    </row>
    <row r="107" spans="1:4" ht="30.75" customHeight="1">
      <c r="A107" s="47" t="s">
        <v>348</v>
      </c>
      <c r="B107" s="30">
        <v>44</v>
      </c>
      <c r="C107" s="75">
        <v>0</v>
      </c>
      <c r="D107" s="75"/>
    </row>
    <row r="108" spans="1:4" ht="23.25" customHeight="1">
      <c r="A108" s="47" t="s">
        <v>349</v>
      </c>
      <c r="B108" s="30">
        <v>45</v>
      </c>
      <c r="C108" s="67">
        <v>0</v>
      </c>
      <c r="D108" s="67"/>
    </row>
    <row r="109" spans="1:4" ht="27" customHeight="1">
      <c r="A109" s="47" t="s">
        <v>46</v>
      </c>
      <c r="B109" s="30">
        <v>46</v>
      </c>
      <c r="C109" s="67">
        <v>0</v>
      </c>
      <c r="D109" s="67"/>
    </row>
    <row r="110" spans="1:4" ht="21" customHeight="1">
      <c r="A110" s="47" t="s">
        <v>47</v>
      </c>
      <c r="B110" s="30">
        <v>47</v>
      </c>
      <c r="C110" s="75">
        <v>19733529</v>
      </c>
      <c r="D110" s="75">
        <v>17015926</v>
      </c>
    </row>
    <row r="111" spans="1:4" ht="14.25" customHeight="1">
      <c r="A111" s="47" t="s">
        <v>48</v>
      </c>
      <c r="B111" s="31"/>
      <c r="C111" s="67"/>
      <c r="D111" s="67"/>
    </row>
    <row r="112" spans="1:4" ht="14.25" customHeight="1">
      <c r="A112" s="4" t="s">
        <v>49</v>
      </c>
      <c r="B112" s="31" t="s">
        <v>379</v>
      </c>
      <c r="C112" s="67">
        <v>17015926</v>
      </c>
      <c r="D112" s="67">
        <v>10315027</v>
      </c>
    </row>
    <row r="113" spans="1:4" ht="14.25" customHeight="1">
      <c r="A113" s="4" t="s">
        <v>50</v>
      </c>
      <c r="B113" s="30" t="s">
        <v>380</v>
      </c>
      <c r="C113" s="75">
        <v>2717603</v>
      </c>
      <c r="D113" s="75">
        <v>6700899</v>
      </c>
    </row>
    <row r="114" spans="1:4" ht="14.25" customHeight="1">
      <c r="A114" s="3" t="s">
        <v>253</v>
      </c>
      <c r="B114" s="30">
        <v>48</v>
      </c>
      <c r="C114" s="82">
        <v>45613282</v>
      </c>
      <c r="D114" s="82">
        <v>42895679</v>
      </c>
    </row>
    <row r="115" spans="1:4" ht="14.25" customHeight="1">
      <c r="A115" s="2" t="s">
        <v>244</v>
      </c>
      <c r="B115" s="30">
        <v>49</v>
      </c>
      <c r="C115" s="214">
        <v>86216504</v>
      </c>
      <c r="D115" s="214">
        <v>73996185</v>
      </c>
    </row>
    <row r="116" spans="1:4">
      <c r="A116" s="73"/>
      <c r="B116" s="73"/>
      <c r="C116" s="74"/>
      <c r="D116" s="62"/>
    </row>
    <row r="117" spans="1:4">
      <c r="A117" s="9"/>
      <c r="B117" s="71"/>
      <c r="C117" s="123" t="e">
        <f>#REF!-C63</f>
        <v>#REF!</v>
      </c>
      <c r="D117" s="123" t="e">
        <f>#REF!-D63</f>
        <v>#REF!</v>
      </c>
    </row>
    <row r="118" spans="1:4">
      <c r="A118" s="71"/>
      <c r="B118" s="71"/>
      <c r="C118" s="123">
        <f>C115-ОПиУ!D109</f>
        <v>83498901</v>
      </c>
      <c r="D118" s="124"/>
    </row>
    <row r="119" spans="1:4" s="48" customFormat="1" ht="14.25" customHeight="1">
      <c r="A119" s="245" t="s">
        <v>385</v>
      </c>
      <c r="B119" s="245"/>
      <c r="C119" s="245"/>
      <c r="D119" s="245"/>
    </row>
    <row r="120" spans="1:4" s="48" customFormat="1" ht="23.25" customHeight="1">
      <c r="A120" s="245" t="s">
        <v>386</v>
      </c>
      <c r="B120" s="245"/>
      <c r="C120" s="245"/>
      <c r="D120" s="245"/>
    </row>
    <row r="121" spans="1:4" s="48" customFormat="1" ht="30.75" customHeight="1">
      <c r="A121" s="245" t="s">
        <v>387</v>
      </c>
      <c r="B121" s="245"/>
      <c r="C121" s="245"/>
      <c r="D121" s="245"/>
    </row>
    <row r="122" spans="1:4" ht="20.25" customHeight="1">
      <c r="A122" s="246" t="s">
        <v>252</v>
      </c>
      <c r="B122" s="246"/>
      <c r="C122" s="246"/>
      <c r="D122" s="246"/>
    </row>
    <row r="123" spans="1:4" ht="20.25" customHeight="1">
      <c r="A123" s="45" t="s">
        <v>4</v>
      </c>
    </row>
    <row r="124" spans="1:4">
      <c r="C124" s="86">
        <f>C115-C63</f>
        <v>0</v>
      </c>
      <c r="D124" s="86">
        <f>D115-D63</f>
        <v>0</v>
      </c>
    </row>
    <row r="126" spans="1:4">
      <c r="C126" s="86"/>
    </row>
    <row r="129" spans="3:4">
      <c r="C129" s="227"/>
      <c r="D129" s="228"/>
    </row>
    <row r="130" spans="3:4">
      <c r="C130" s="227"/>
      <c r="D130" s="227"/>
    </row>
    <row r="131" spans="3:4">
      <c r="C131" s="229"/>
      <c r="D131" s="230"/>
    </row>
    <row r="132" spans="3:4">
      <c r="C132" s="227"/>
    </row>
    <row r="134" spans="3:4">
      <c r="C134" s="84"/>
    </row>
  </sheetData>
  <mergeCells count="10">
    <mergeCell ref="A119:D119"/>
    <mergeCell ref="A120:D120"/>
    <mergeCell ref="A121:D121"/>
    <mergeCell ref="A122:D122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71" customWidth="1"/>
    <col min="2" max="2" width="7.7109375" style="7" customWidth="1"/>
    <col min="3" max="3" width="16.42578125" style="85" customWidth="1"/>
    <col min="4" max="4" width="19.28515625" style="63" customWidth="1"/>
    <col min="5" max="5" width="16.42578125" style="85" customWidth="1"/>
    <col min="6" max="6" width="19.28515625" style="63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44" t="s">
        <v>180</v>
      </c>
      <c r="D1" s="244"/>
      <c r="E1" s="244" t="s">
        <v>180</v>
      </c>
      <c r="F1" s="244"/>
    </row>
    <row r="2" spans="1:8">
      <c r="C2" s="244"/>
      <c r="D2" s="244"/>
      <c r="E2" s="244"/>
      <c r="F2" s="244"/>
    </row>
    <row r="3" spans="1:8" ht="29.25" customHeight="1">
      <c r="C3" s="244"/>
      <c r="D3" s="244"/>
      <c r="E3" s="244"/>
      <c r="F3" s="244"/>
    </row>
    <row r="4" spans="1:8" ht="29.25" customHeight="1">
      <c r="A4" s="242" t="s">
        <v>5</v>
      </c>
      <c r="B4" s="242"/>
      <c r="C4" s="242"/>
      <c r="D4" s="242"/>
      <c r="E4" s="8"/>
      <c r="F4" s="8"/>
    </row>
    <row r="5" spans="1:8" ht="18" customHeight="1">
      <c r="A5" s="242" t="s">
        <v>3</v>
      </c>
      <c r="B5" s="242"/>
      <c r="C5" s="242"/>
      <c r="D5" s="242"/>
      <c r="E5" s="8"/>
      <c r="F5" s="8"/>
    </row>
    <row r="6" spans="1:8" ht="12" customHeight="1">
      <c r="A6" s="243" t="s">
        <v>6</v>
      </c>
      <c r="B6" s="243"/>
      <c r="C6" s="243"/>
      <c r="D6" s="243"/>
      <c r="E6" s="8"/>
      <c r="F6" s="8"/>
    </row>
    <row r="7" spans="1:8" ht="18" customHeight="1">
      <c r="A7" s="242" t="s">
        <v>383</v>
      </c>
      <c r="B7" s="242"/>
      <c r="C7" s="242"/>
      <c r="D7" s="242"/>
      <c r="E7" s="198"/>
      <c r="F7" s="8"/>
    </row>
    <row r="8" spans="1:8" ht="12.75" customHeight="1">
      <c r="C8" s="247" t="s">
        <v>290</v>
      </c>
      <c r="D8" s="247"/>
      <c r="E8" s="247" t="s">
        <v>87</v>
      </c>
      <c r="F8" s="247"/>
    </row>
    <row r="9" spans="1:8" ht="37.5" customHeight="1">
      <c r="A9" s="46" t="s">
        <v>7</v>
      </c>
      <c r="B9" s="5" t="s">
        <v>8</v>
      </c>
      <c r="C9" s="76" t="s">
        <v>181</v>
      </c>
      <c r="D9" s="5" t="s">
        <v>182</v>
      </c>
      <c r="E9" s="76" t="s">
        <v>181</v>
      </c>
      <c r="F9" s="5" t="s">
        <v>182</v>
      </c>
    </row>
    <row r="10" spans="1:8">
      <c r="A10" s="1">
        <v>1</v>
      </c>
      <c r="B10" s="6">
        <v>2</v>
      </c>
      <c r="C10" s="77">
        <v>3</v>
      </c>
      <c r="D10" s="6">
        <v>4</v>
      </c>
      <c r="E10" s="77">
        <v>3</v>
      </c>
      <c r="F10" s="6">
        <v>4</v>
      </c>
    </row>
    <row r="11" spans="1:8" ht="11.85" customHeight="1">
      <c r="A11" s="2" t="s">
        <v>9</v>
      </c>
      <c r="B11" s="5"/>
      <c r="C11" s="78"/>
      <c r="D11" s="12"/>
      <c r="E11" s="78"/>
      <c r="F11" s="12"/>
    </row>
    <row r="12" spans="1:8" ht="11.85" customHeight="1">
      <c r="A12" s="47" t="s">
        <v>10</v>
      </c>
      <c r="B12" s="24">
        <v>1</v>
      </c>
      <c r="C12" s="231">
        <v>18595793279</v>
      </c>
      <c r="D12" s="231">
        <f>1682081006-26398000</f>
        <v>1655683006</v>
      </c>
      <c r="E12" s="79">
        <v>18595793</v>
      </c>
      <c r="F12" s="64">
        <v>1655683</v>
      </c>
      <c r="G12" s="198">
        <f>C12/1000-E12</f>
        <v>0.27899999916553497</v>
      </c>
      <c r="H12" s="198">
        <f>D12/1000-F12</f>
        <v>6.0000000521540642E-3</v>
      </c>
    </row>
    <row r="13" spans="1:8" ht="11.85" customHeight="1">
      <c r="A13" s="47" t="s">
        <v>48</v>
      </c>
      <c r="B13" s="25"/>
      <c r="C13" s="232"/>
      <c r="D13" s="232"/>
      <c r="E13" s="80"/>
      <c r="F13" s="25"/>
      <c r="G13" s="198">
        <f t="shared" ref="G13:G76" si="0">C13/1000-E13</f>
        <v>0</v>
      </c>
      <c r="H13" s="198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232"/>
      <c r="D14" s="232"/>
      <c r="E14" s="81">
        <v>0</v>
      </c>
      <c r="F14" s="65">
        <v>0</v>
      </c>
      <c r="G14" s="198">
        <f t="shared" si="0"/>
        <v>0</v>
      </c>
      <c r="H14" s="198">
        <f t="shared" si="1"/>
        <v>0</v>
      </c>
    </row>
    <row r="15" spans="1:8" ht="25.5" customHeight="1">
      <c r="A15" s="4" t="s">
        <v>13</v>
      </c>
      <c r="B15" s="25" t="s">
        <v>14</v>
      </c>
      <c r="C15" s="231">
        <f>18415235444+138053000</f>
        <v>18553288444</v>
      </c>
      <c r="D15" s="231">
        <v>1655682606</v>
      </c>
      <c r="E15" s="67">
        <v>18553288</v>
      </c>
      <c r="F15" s="67">
        <v>1655683</v>
      </c>
      <c r="G15" s="198">
        <f t="shared" si="0"/>
        <v>0.4439999982714653</v>
      </c>
      <c r="H15" s="198">
        <f t="shared" si="1"/>
        <v>-0.39400000008754432</v>
      </c>
    </row>
    <row r="16" spans="1:8" ht="11.85" customHeight="1">
      <c r="A16" s="47" t="s">
        <v>15</v>
      </c>
      <c r="B16" s="24">
        <v>2</v>
      </c>
      <c r="C16" s="232"/>
      <c r="D16" s="232"/>
      <c r="E16" s="67"/>
      <c r="F16" s="67"/>
      <c r="G16" s="198">
        <f t="shared" si="0"/>
        <v>0</v>
      </c>
      <c r="H16" s="198">
        <f t="shared" si="1"/>
        <v>0</v>
      </c>
    </row>
    <row r="17" spans="1:8" ht="11.85" customHeight="1">
      <c r="A17" s="47" t="s">
        <v>20</v>
      </c>
      <c r="B17" s="24">
        <v>3</v>
      </c>
      <c r="C17" s="231">
        <v>107100842</v>
      </c>
      <c r="D17" s="232"/>
      <c r="E17" s="67">
        <v>107101</v>
      </c>
      <c r="F17" s="67"/>
      <c r="G17" s="198">
        <f t="shared" si="0"/>
        <v>-0.15799999999580905</v>
      </c>
      <c r="H17" s="198">
        <f t="shared" si="1"/>
        <v>0</v>
      </c>
    </row>
    <row r="18" spans="1:8" ht="11.85" customHeight="1">
      <c r="A18" s="47" t="s">
        <v>48</v>
      </c>
      <c r="B18" s="25"/>
      <c r="C18" s="232"/>
      <c r="D18" s="232"/>
      <c r="E18" s="67"/>
      <c r="F18" s="67"/>
      <c r="G18" s="198">
        <f t="shared" si="0"/>
        <v>0</v>
      </c>
      <c r="H18" s="198">
        <f t="shared" si="1"/>
        <v>0</v>
      </c>
    </row>
    <row r="19" spans="1:8" ht="15.75" customHeight="1">
      <c r="A19" s="4" t="s">
        <v>183</v>
      </c>
      <c r="B19" s="25" t="s">
        <v>66</v>
      </c>
      <c r="C19" s="231">
        <v>1114000</v>
      </c>
      <c r="D19" s="232"/>
      <c r="E19" s="75">
        <v>1114</v>
      </c>
      <c r="F19" s="75"/>
      <c r="G19" s="198">
        <f t="shared" si="0"/>
        <v>0</v>
      </c>
      <c r="H19" s="198">
        <f t="shared" si="1"/>
        <v>0</v>
      </c>
    </row>
    <row r="20" spans="1:8" ht="14.25" customHeight="1">
      <c r="A20" s="47" t="s">
        <v>19</v>
      </c>
      <c r="B20" s="24">
        <v>4</v>
      </c>
      <c r="C20" s="231">
        <v>88037913</v>
      </c>
      <c r="D20" s="231">
        <v>6301453676</v>
      </c>
      <c r="E20" s="75">
        <v>88038</v>
      </c>
      <c r="F20" s="75">
        <v>6301454</v>
      </c>
      <c r="G20" s="198">
        <f t="shared" si="0"/>
        <v>-8.6999999999534339E-2</v>
      </c>
      <c r="H20" s="198">
        <f t="shared" si="1"/>
        <v>-0.32400000002235174</v>
      </c>
    </row>
    <row r="21" spans="1:8" ht="11.85" customHeight="1">
      <c r="A21" s="47" t="s">
        <v>48</v>
      </c>
      <c r="B21" s="25"/>
      <c r="C21" s="232"/>
      <c r="D21" s="232"/>
      <c r="E21" s="67"/>
      <c r="F21" s="67"/>
      <c r="G21" s="198">
        <f t="shared" si="0"/>
        <v>0</v>
      </c>
      <c r="H21" s="198">
        <f t="shared" si="1"/>
        <v>0</v>
      </c>
    </row>
    <row r="22" spans="1:8" ht="12" customHeight="1">
      <c r="A22" s="4" t="s">
        <v>183</v>
      </c>
      <c r="B22" s="25" t="s">
        <v>67</v>
      </c>
      <c r="C22" s="231">
        <v>6509</v>
      </c>
      <c r="D22" s="231">
        <v>9634479</v>
      </c>
      <c r="E22" s="67">
        <v>7</v>
      </c>
      <c r="F22" s="67">
        <v>9634</v>
      </c>
      <c r="G22" s="198">
        <f t="shared" si="0"/>
        <v>-0.49099999999999966</v>
      </c>
      <c r="H22" s="198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231">
        <v>48231366093</v>
      </c>
      <c r="D23" s="231">
        <v>38122235265</v>
      </c>
      <c r="E23" s="67">
        <v>48231367</v>
      </c>
      <c r="F23" s="67">
        <v>38122235</v>
      </c>
      <c r="G23" s="198">
        <f t="shared" si="0"/>
        <v>-0.90699999779462814</v>
      </c>
      <c r="H23" s="198">
        <f t="shared" si="1"/>
        <v>0.26500000059604645</v>
      </c>
    </row>
    <row r="24" spans="1:8" ht="11.85" customHeight="1">
      <c r="A24" s="47" t="s">
        <v>48</v>
      </c>
      <c r="B24" s="25"/>
      <c r="C24" s="232"/>
      <c r="D24" s="232"/>
      <c r="E24" s="67"/>
      <c r="F24" s="67"/>
      <c r="G24" s="198">
        <f t="shared" si="0"/>
        <v>0</v>
      </c>
      <c r="H24" s="198">
        <f t="shared" si="1"/>
        <v>0</v>
      </c>
    </row>
    <row r="25" spans="1:8" ht="20.25" customHeight="1">
      <c r="A25" s="4" t="s">
        <v>183</v>
      </c>
      <c r="B25" s="25" t="s">
        <v>184</v>
      </c>
      <c r="C25" s="231">
        <v>826959738</v>
      </c>
      <c r="D25" s="231">
        <v>297105530</v>
      </c>
      <c r="E25" s="75">
        <v>826960</v>
      </c>
      <c r="F25" s="75">
        <v>297106</v>
      </c>
      <c r="G25" s="198">
        <f t="shared" si="0"/>
        <v>-0.26199999998789281</v>
      </c>
      <c r="H25" s="198">
        <f t="shared" si="1"/>
        <v>-0.46999999997206032</v>
      </c>
    </row>
    <row r="26" spans="1:8" ht="15.75" customHeight="1">
      <c r="A26" s="47" t="s">
        <v>256</v>
      </c>
      <c r="B26" s="24">
        <v>6</v>
      </c>
      <c r="C26" s="231">
        <v>574440</v>
      </c>
      <c r="D26" s="231">
        <v>574440</v>
      </c>
      <c r="E26" s="75">
        <v>574</v>
      </c>
      <c r="F26" s="75">
        <v>574</v>
      </c>
      <c r="G26" s="198">
        <f t="shared" si="0"/>
        <v>0.44000000000005457</v>
      </c>
      <c r="H26" s="198">
        <f t="shared" si="1"/>
        <v>0.44000000000005457</v>
      </c>
    </row>
    <row r="27" spans="1:8" ht="15.75" customHeight="1">
      <c r="A27" s="47" t="s">
        <v>48</v>
      </c>
      <c r="B27" s="30"/>
      <c r="C27" s="232"/>
      <c r="D27" s="232"/>
      <c r="E27" s="67"/>
      <c r="F27" s="67"/>
      <c r="G27" s="198">
        <f t="shared" si="0"/>
        <v>0</v>
      </c>
      <c r="H27" s="198">
        <f t="shared" si="1"/>
        <v>0</v>
      </c>
    </row>
    <row r="28" spans="1:8" ht="15.75" customHeight="1">
      <c r="A28" s="4" t="s">
        <v>183</v>
      </c>
      <c r="B28" s="30" t="s">
        <v>185</v>
      </c>
      <c r="C28" s="232"/>
      <c r="D28" s="232"/>
      <c r="E28" s="67"/>
      <c r="F28" s="67"/>
      <c r="G28" s="198">
        <f t="shared" si="0"/>
        <v>0</v>
      </c>
      <c r="H28" s="198">
        <f t="shared" si="1"/>
        <v>0</v>
      </c>
    </row>
    <row r="29" spans="1:8" ht="24" customHeight="1">
      <c r="A29" s="11" t="s">
        <v>265</v>
      </c>
      <c r="B29" s="31">
        <v>7</v>
      </c>
      <c r="C29" s="232"/>
      <c r="D29" s="232"/>
      <c r="E29" s="67">
        <v>0</v>
      </c>
      <c r="F29" s="67"/>
      <c r="G29" s="198">
        <f t="shared" si="0"/>
        <v>0</v>
      </c>
      <c r="H29" s="198">
        <f t="shared" si="1"/>
        <v>0</v>
      </c>
    </row>
    <row r="30" spans="1:8" ht="15.75" customHeight="1">
      <c r="A30" s="47" t="s">
        <v>48</v>
      </c>
      <c r="B30" s="30"/>
      <c r="C30" s="232"/>
      <c r="D30" s="232"/>
      <c r="E30" s="67"/>
      <c r="F30" s="67"/>
      <c r="G30" s="198">
        <f t="shared" si="0"/>
        <v>0</v>
      </c>
      <c r="H30" s="198">
        <f t="shared" si="1"/>
        <v>0</v>
      </c>
    </row>
    <row r="31" spans="1:8" ht="15.75" customHeight="1">
      <c r="A31" s="4" t="s">
        <v>183</v>
      </c>
      <c r="B31" s="30" t="s">
        <v>186</v>
      </c>
      <c r="C31" s="232"/>
      <c r="D31" s="232"/>
      <c r="E31" s="75">
        <v>0</v>
      </c>
      <c r="F31" s="75"/>
      <c r="G31" s="198">
        <f t="shared" si="0"/>
        <v>0</v>
      </c>
      <c r="H31" s="198">
        <f t="shared" si="1"/>
        <v>0</v>
      </c>
    </row>
    <row r="32" spans="1:8" ht="15.75" customHeight="1">
      <c r="A32" s="47" t="s">
        <v>21</v>
      </c>
      <c r="B32" s="31">
        <v>8</v>
      </c>
      <c r="C32" s="232"/>
      <c r="D32" s="232"/>
      <c r="E32" s="75"/>
      <c r="F32" s="75"/>
      <c r="G32" s="198">
        <f t="shared" si="0"/>
        <v>0</v>
      </c>
      <c r="H32" s="198">
        <f t="shared" si="1"/>
        <v>0</v>
      </c>
    </row>
    <row r="33" spans="1:8" ht="15.75" customHeight="1">
      <c r="A33" s="47" t="s">
        <v>22</v>
      </c>
      <c r="B33" s="31">
        <v>9</v>
      </c>
      <c r="C33" s="232"/>
      <c r="D33" s="232"/>
      <c r="E33" s="67">
        <v>0</v>
      </c>
      <c r="F33" s="67"/>
      <c r="G33" s="198">
        <f t="shared" si="0"/>
        <v>0</v>
      </c>
      <c r="H33" s="198">
        <f t="shared" si="1"/>
        <v>0</v>
      </c>
    </row>
    <row r="34" spans="1:8" ht="15.75" customHeight="1">
      <c r="A34" s="47" t="s">
        <v>23</v>
      </c>
      <c r="B34" s="31">
        <v>10</v>
      </c>
      <c r="C34" s="231">
        <v>132214</v>
      </c>
      <c r="D34" s="231">
        <v>162896</v>
      </c>
      <c r="E34" s="67">
        <v>132</v>
      </c>
      <c r="F34" s="67">
        <v>163</v>
      </c>
      <c r="G34" s="198">
        <f t="shared" si="0"/>
        <v>0.21399999999999864</v>
      </c>
      <c r="H34" s="198">
        <f t="shared" si="1"/>
        <v>-0.10400000000001342</v>
      </c>
    </row>
    <row r="35" spans="1:8" ht="15.75" customHeight="1">
      <c r="A35" s="47" t="s">
        <v>24</v>
      </c>
      <c r="B35" s="31">
        <v>11</v>
      </c>
      <c r="C35" s="232"/>
      <c r="D35" s="232"/>
      <c r="E35" s="67"/>
      <c r="F35" s="67"/>
      <c r="G35" s="198">
        <f t="shared" si="0"/>
        <v>0</v>
      </c>
      <c r="H35" s="198">
        <f t="shared" si="1"/>
        <v>0</v>
      </c>
    </row>
    <row r="36" spans="1:8" ht="15.75" customHeight="1">
      <c r="A36" s="47" t="s">
        <v>26</v>
      </c>
      <c r="B36" s="31">
        <v>12</v>
      </c>
      <c r="C36" s="231">
        <v>688939216</v>
      </c>
      <c r="D36" s="231">
        <v>746529550</v>
      </c>
      <c r="E36" s="67">
        <v>688939</v>
      </c>
      <c r="F36" s="67">
        <v>746529</v>
      </c>
      <c r="G36" s="198">
        <f t="shared" si="0"/>
        <v>0.21600000001490116</v>
      </c>
      <c r="H36" s="198">
        <f t="shared" si="1"/>
        <v>0.55000000004656613</v>
      </c>
    </row>
    <row r="37" spans="1:8" ht="15.75" customHeight="1">
      <c r="A37" s="47" t="s">
        <v>25</v>
      </c>
      <c r="B37" s="31">
        <v>13</v>
      </c>
      <c r="C37" s="231">
        <v>13228888</v>
      </c>
      <c r="D37" s="231">
        <v>19694681</v>
      </c>
      <c r="E37" s="75">
        <v>13229</v>
      </c>
      <c r="F37" s="75">
        <v>19695</v>
      </c>
      <c r="G37" s="198">
        <f t="shared" si="0"/>
        <v>-0.11199999999917054</v>
      </c>
      <c r="H37" s="198">
        <f t="shared" si="1"/>
        <v>-0.31899999999950523</v>
      </c>
    </row>
    <row r="38" spans="1:8" ht="15.75" customHeight="1">
      <c r="A38" s="47" t="s">
        <v>340</v>
      </c>
      <c r="B38" s="31">
        <v>14</v>
      </c>
      <c r="C38" s="231">
        <v>624888609</v>
      </c>
      <c r="D38" s="231">
        <v>1785809866</v>
      </c>
      <c r="E38" s="75">
        <v>624889</v>
      </c>
      <c r="F38" s="75">
        <v>1785810</v>
      </c>
      <c r="G38" s="198">
        <f t="shared" si="0"/>
        <v>-0.39099999994505197</v>
      </c>
      <c r="H38" s="198">
        <f t="shared" si="1"/>
        <v>-0.1340000000782311</v>
      </c>
    </row>
    <row r="39" spans="1:8" ht="15.75" customHeight="1">
      <c r="A39" s="47" t="s">
        <v>16</v>
      </c>
      <c r="B39" s="31">
        <v>15</v>
      </c>
      <c r="C39" s="231">
        <v>134077861</v>
      </c>
      <c r="D39" s="231">
        <v>7523825926</v>
      </c>
      <c r="E39" s="67">
        <v>134078</v>
      </c>
      <c r="F39" s="67">
        <v>7523826</v>
      </c>
      <c r="G39" s="198">
        <f t="shared" si="0"/>
        <v>-0.13899999999557622</v>
      </c>
      <c r="H39" s="198">
        <f t="shared" si="1"/>
        <v>-7.4000000022351742E-2</v>
      </c>
    </row>
    <row r="40" spans="1:8" ht="15.75" customHeight="1">
      <c r="A40" s="47" t="s">
        <v>187</v>
      </c>
      <c r="B40" s="31">
        <v>16</v>
      </c>
      <c r="C40" s="231">
        <v>524099904</v>
      </c>
      <c r="D40" s="231">
        <v>301488166</v>
      </c>
      <c r="E40" s="82">
        <v>524100</v>
      </c>
      <c r="F40" s="66">
        <v>301488</v>
      </c>
      <c r="G40" s="198">
        <f t="shared" si="0"/>
        <v>-9.6000000019557774E-2</v>
      </c>
      <c r="H40" s="198">
        <f t="shared" si="1"/>
        <v>0.16600000002654269</v>
      </c>
    </row>
    <row r="41" spans="1:8" ht="15.75" customHeight="1">
      <c r="A41" s="47" t="s">
        <v>48</v>
      </c>
      <c r="B41" s="30"/>
      <c r="C41" s="232"/>
      <c r="D41" s="232"/>
      <c r="E41" s="83"/>
      <c r="F41" s="65"/>
      <c r="G41" s="198">
        <f t="shared" si="0"/>
        <v>0</v>
      </c>
      <c r="H41" s="198">
        <f t="shared" si="1"/>
        <v>0</v>
      </c>
    </row>
    <row r="42" spans="1:8" ht="15.75" customHeight="1">
      <c r="A42" s="4" t="s">
        <v>188</v>
      </c>
      <c r="B42" s="30" t="s">
        <v>350</v>
      </c>
      <c r="C42" s="232"/>
      <c r="D42" s="232"/>
      <c r="E42" s="67">
        <v>0</v>
      </c>
      <c r="F42" s="67">
        <v>0</v>
      </c>
      <c r="G42" s="198">
        <f t="shared" si="0"/>
        <v>0</v>
      </c>
      <c r="H42" s="198">
        <f t="shared" si="1"/>
        <v>0</v>
      </c>
    </row>
    <row r="43" spans="1:8" ht="15.75" customHeight="1">
      <c r="A43" s="4" t="s">
        <v>100</v>
      </c>
      <c r="B43" s="212" t="s">
        <v>341</v>
      </c>
      <c r="C43" s="232"/>
      <c r="D43" s="232"/>
      <c r="E43" s="67">
        <v>0</v>
      </c>
      <c r="F43" s="67"/>
      <c r="G43" s="198">
        <f t="shared" si="0"/>
        <v>0</v>
      </c>
      <c r="H43" s="198">
        <f t="shared" si="1"/>
        <v>0</v>
      </c>
    </row>
    <row r="44" spans="1:8" ht="15.75" customHeight="1">
      <c r="A44" s="4" t="s">
        <v>102</v>
      </c>
      <c r="B44" s="212" t="s">
        <v>342</v>
      </c>
      <c r="C44" s="232"/>
      <c r="D44" s="232"/>
      <c r="E44" s="75">
        <v>0</v>
      </c>
      <c r="F44" s="75">
        <v>0</v>
      </c>
      <c r="G44" s="198">
        <f t="shared" si="0"/>
        <v>0</v>
      </c>
      <c r="H44" s="198">
        <f t="shared" si="1"/>
        <v>0</v>
      </c>
    </row>
    <row r="45" spans="1:8" ht="15.75" customHeight="1">
      <c r="A45" s="4" t="s">
        <v>104</v>
      </c>
      <c r="B45" s="30" t="s">
        <v>351</v>
      </c>
      <c r="C45" s="232"/>
      <c r="D45" s="232"/>
      <c r="E45" s="67">
        <v>0</v>
      </c>
      <c r="F45" s="67">
        <v>0</v>
      </c>
      <c r="G45" s="198">
        <f t="shared" si="0"/>
        <v>0</v>
      </c>
      <c r="H45" s="198">
        <f t="shared" si="1"/>
        <v>0</v>
      </c>
    </row>
    <row r="46" spans="1:8" ht="15.75" customHeight="1">
      <c r="A46" s="4" t="s">
        <v>105</v>
      </c>
      <c r="B46" s="30" t="s">
        <v>352</v>
      </c>
      <c r="C46" s="231">
        <v>55676211</v>
      </c>
      <c r="D46" s="232"/>
      <c r="E46" s="67">
        <v>55676</v>
      </c>
      <c r="F46" s="67">
        <v>0</v>
      </c>
      <c r="G46" s="198">
        <f t="shared" si="0"/>
        <v>0.21100000000296859</v>
      </c>
      <c r="H46" s="198">
        <f t="shared" si="1"/>
        <v>0</v>
      </c>
    </row>
    <row r="47" spans="1:8" ht="15.75" customHeight="1">
      <c r="A47" s="4" t="s">
        <v>109</v>
      </c>
      <c r="B47" s="30" t="s">
        <v>353</v>
      </c>
      <c r="C47" s="233">
        <v>456396207</v>
      </c>
      <c r="D47" s="233">
        <v>288546049</v>
      </c>
      <c r="E47" s="75">
        <v>456396</v>
      </c>
      <c r="F47" s="75">
        <v>288546</v>
      </c>
      <c r="G47" s="198">
        <f t="shared" si="0"/>
        <v>0.20699999999487773</v>
      </c>
      <c r="H47" s="198">
        <f t="shared" si="1"/>
        <v>4.8999999999068677E-2</v>
      </c>
    </row>
    <row r="48" spans="1:8" ht="15.75" customHeight="1">
      <c r="A48" s="4" t="s">
        <v>107</v>
      </c>
      <c r="B48" s="30" t="s">
        <v>354</v>
      </c>
      <c r="C48" s="233">
        <v>3436752</v>
      </c>
      <c r="D48" s="233">
        <v>3124568</v>
      </c>
      <c r="E48" s="67">
        <v>3437</v>
      </c>
      <c r="F48" s="67">
        <v>3124</v>
      </c>
      <c r="G48" s="198">
        <f t="shared" si="0"/>
        <v>-0.24800000000004729</v>
      </c>
      <c r="H48" s="198">
        <f t="shared" si="1"/>
        <v>0.568000000000211</v>
      </c>
    </row>
    <row r="49" spans="1:8" ht="15.75" customHeight="1">
      <c r="A49" s="4" t="s">
        <v>111</v>
      </c>
      <c r="B49" s="30" t="s">
        <v>355</v>
      </c>
      <c r="C49" s="231">
        <v>8590733</v>
      </c>
      <c r="D49" s="231">
        <v>7304741</v>
      </c>
      <c r="E49" s="67">
        <v>8591</v>
      </c>
      <c r="F49" s="67">
        <v>7305</v>
      </c>
      <c r="G49" s="198">
        <f t="shared" si="0"/>
        <v>-0.26699999999982538</v>
      </c>
      <c r="H49" s="198">
        <f t="shared" si="1"/>
        <v>-0.25900000000001455</v>
      </c>
    </row>
    <row r="50" spans="1:8" ht="15.75" customHeight="1">
      <c r="A50" s="4" t="s">
        <v>18</v>
      </c>
      <c r="B50" s="30" t="s">
        <v>356</v>
      </c>
      <c r="C50" s="232"/>
      <c r="D50" s="232"/>
      <c r="E50" s="75">
        <v>0</v>
      </c>
      <c r="F50" s="75"/>
      <c r="G50" s="198">
        <f t="shared" si="0"/>
        <v>0</v>
      </c>
      <c r="H50" s="198">
        <f t="shared" si="1"/>
        <v>0</v>
      </c>
    </row>
    <row r="51" spans="1:8" ht="15.75" customHeight="1">
      <c r="A51" s="4" t="s">
        <v>64</v>
      </c>
      <c r="B51" s="30" t="s">
        <v>357</v>
      </c>
      <c r="C51" s="232"/>
      <c r="D51" s="232"/>
      <c r="E51" s="67">
        <v>0</v>
      </c>
      <c r="F51" s="67"/>
      <c r="G51" s="198">
        <f t="shared" si="0"/>
        <v>0</v>
      </c>
      <c r="H51" s="198">
        <f t="shared" si="1"/>
        <v>0</v>
      </c>
    </row>
    <row r="52" spans="1:8" ht="15.75" customHeight="1">
      <c r="A52" s="4" t="s">
        <v>193</v>
      </c>
      <c r="B52" s="30" t="s">
        <v>358</v>
      </c>
      <c r="C52" s="232"/>
      <c r="D52" s="231">
        <v>2512809</v>
      </c>
      <c r="E52" s="67">
        <v>0</v>
      </c>
      <c r="F52" s="67">
        <v>2513</v>
      </c>
      <c r="G52" s="198">
        <f t="shared" si="0"/>
        <v>0</v>
      </c>
      <c r="H52" s="198">
        <f t="shared" si="1"/>
        <v>-0.19099999999980355</v>
      </c>
    </row>
    <row r="53" spans="1:8" ht="15.75" customHeight="1">
      <c r="A53" s="47" t="s">
        <v>195</v>
      </c>
      <c r="B53" s="31">
        <v>17</v>
      </c>
      <c r="C53" s="232"/>
      <c r="D53" s="232"/>
      <c r="E53" s="75">
        <v>0</v>
      </c>
      <c r="F53" s="75"/>
      <c r="G53" s="198">
        <f t="shared" si="0"/>
        <v>0</v>
      </c>
      <c r="H53" s="198">
        <f t="shared" si="1"/>
        <v>0</v>
      </c>
    </row>
    <row r="54" spans="1:8" ht="15.75" customHeight="1">
      <c r="A54" s="47" t="s">
        <v>48</v>
      </c>
      <c r="B54" s="30"/>
      <c r="C54" s="232"/>
      <c r="D54" s="232"/>
      <c r="E54" s="67"/>
      <c r="F54" s="67"/>
      <c r="G54" s="198">
        <f t="shared" si="0"/>
        <v>0</v>
      </c>
      <c r="H54" s="198">
        <f t="shared" si="1"/>
        <v>0</v>
      </c>
    </row>
    <row r="55" spans="1:8" ht="15.75" customHeight="1">
      <c r="A55" s="4" t="s">
        <v>196</v>
      </c>
      <c r="B55" s="30" t="s">
        <v>359</v>
      </c>
      <c r="C55" s="232"/>
      <c r="D55" s="232"/>
      <c r="E55" s="67"/>
      <c r="F55" s="67"/>
      <c r="G55" s="198">
        <f t="shared" si="0"/>
        <v>0</v>
      </c>
      <c r="H55" s="198">
        <f t="shared" si="1"/>
        <v>0</v>
      </c>
    </row>
    <row r="56" spans="1:8" ht="15.75" customHeight="1">
      <c r="A56" s="4" t="s">
        <v>197</v>
      </c>
      <c r="B56" s="30" t="s">
        <v>360</v>
      </c>
      <c r="C56" s="232"/>
      <c r="D56" s="232"/>
      <c r="E56" s="75"/>
      <c r="F56" s="75"/>
      <c r="G56" s="198">
        <f t="shared" si="0"/>
        <v>0</v>
      </c>
      <c r="H56" s="198">
        <f t="shared" si="1"/>
        <v>0</v>
      </c>
    </row>
    <row r="57" spans="1:8" ht="15.75" customHeight="1">
      <c r="A57" s="4" t="s">
        <v>198</v>
      </c>
      <c r="B57" s="30" t="s">
        <v>361</v>
      </c>
      <c r="C57" s="232"/>
      <c r="D57" s="232"/>
      <c r="E57" s="67">
        <v>0</v>
      </c>
      <c r="F57" s="67"/>
      <c r="G57" s="198">
        <f t="shared" si="0"/>
        <v>0</v>
      </c>
      <c r="H57" s="198">
        <f t="shared" si="1"/>
        <v>0</v>
      </c>
    </row>
    <row r="58" spans="1:8" ht="15.75" customHeight="1">
      <c r="A58" s="4" t="s">
        <v>199</v>
      </c>
      <c r="B58" s="30" t="s">
        <v>362</v>
      </c>
      <c r="C58" s="232"/>
      <c r="D58" s="232"/>
      <c r="E58" s="67">
        <v>0</v>
      </c>
      <c r="F58" s="67"/>
      <c r="G58" s="198">
        <f t="shared" si="0"/>
        <v>0</v>
      </c>
      <c r="H58" s="198">
        <f t="shared" si="1"/>
        <v>0</v>
      </c>
    </row>
    <row r="59" spans="1:8" ht="15.75" customHeight="1">
      <c r="A59" s="4" t="s">
        <v>343</v>
      </c>
      <c r="B59" s="31">
        <v>18</v>
      </c>
      <c r="C59" s="231">
        <v>1089705</v>
      </c>
      <c r="D59" s="231">
        <v>948038</v>
      </c>
      <c r="E59" s="75">
        <v>1090</v>
      </c>
      <c r="F59" s="75">
        <v>948</v>
      </c>
      <c r="G59" s="198">
        <f t="shared" si="0"/>
        <v>-0.29500000000007276</v>
      </c>
      <c r="H59" s="198">
        <f t="shared" si="1"/>
        <v>3.8000000000010914E-2</v>
      </c>
    </row>
    <row r="60" spans="1:8" ht="15.75" customHeight="1">
      <c r="A60" s="4" t="s">
        <v>344</v>
      </c>
      <c r="B60" s="31">
        <v>19</v>
      </c>
      <c r="C60" s="232"/>
      <c r="D60" s="232"/>
      <c r="E60" s="75">
        <v>0</v>
      </c>
      <c r="F60" s="67"/>
      <c r="G60" s="198">
        <f t="shared" si="0"/>
        <v>0</v>
      </c>
      <c r="H60" s="198">
        <f t="shared" si="1"/>
        <v>0</v>
      </c>
    </row>
    <row r="61" spans="1:8" ht="15.75" customHeight="1">
      <c r="A61" s="47" t="s">
        <v>200</v>
      </c>
      <c r="B61" s="31">
        <v>20</v>
      </c>
      <c r="C61" s="231">
        <v>2050015846</v>
      </c>
      <c r="D61" s="231">
        <v>240217822</v>
      </c>
      <c r="E61" s="67">
        <v>2050017</v>
      </c>
      <c r="F61" s="67">
        <v>240218</v>
      </c>
      <c r="G61" s="198">
        <f t="shared" si="0"/>
        <v>-1.1540000000968575</v>
      </c>
      <c r="H61" s="198">
        <f t="shared" si="1"/>
        <v>-0.1780000000144355</v>
      </c>
    </row>
    <row r="62" spans="1:8" ht="15.75" customHeight="1">
      <c r="A62" s="47" t="s">
        <v>29</v>
      </c>
      <c r="B62" s="31">
        <v>21</v>
      </c>
      <c r="C62" s="231">
        <v>5163983</v>
      </c>
      <c r="D62" s="231">
        <f>11958280+26399000</f>
        <v>38357280</v>
      </c>
      <c r="E62" s="75">
        <v>5164</v>
      </c>
      <c r="F62" s="75">
        <v>38357</v>
      </c>
      <c r="G62" s="198">
        <f t="shared" si="0"/>
        <v>-1.6999999999825377E-2</v>
      </c>
      <c r="H62" s="198">
        <f t="shared" si="1"/>
        <v>0.27999999999883585</v>
      </c>
    </row>
    <row r="63" spans="1:8" ht="15.75" customHeight="1">
      <c r="A63" s="3" t="s">
        <v>247</v>
      </c>
      <c r="B63" s="32">
        <v>22</v>
      </c>
      <c r="C63" s="234">
        <v>71064508791</v>
      </c>
      <c r="D63" s="234">
        <v>56736979614</v>
      </c>
      <c r="E63" s="82">
        <v>71064511</v>
      </c>
      <c r="F63" s="82">
        <v>56736980</v>
      </c>
      <c r="G63" s="198">
        <f t="shared" si="0"/>
        <v>-2.2090000063180923</v>
      </c>
      <c r="H63" s="198">
        <f t="shared" si="1"/>
        <v>-0.38599999994039536</v>
      </c>
    </row>
    <row r="64" spans="1:8" ht="14.25" customHeight="1">
      <c r="A64" s="47" t="s">
        <v>30</v>
      </c>
      <c r="B64" s="30"/>
      <c r="C64" s="232"/>
      <c r="D64" s="232"/>
      <c r="E64" s="83"/>
      <c r="F64" s="65"/>
      <c r="G64" s="198">
        <f t="shared" si="0"/>
        <v>0</v>
      </c>
      <c r="H64" s="198">
        <f t="shared" si="1"/>
        <v>0</v>
      </c>
    </row>
    <row r="65" spans="1:8" ht="14.25" customHeight="1">
      <c r="A65" s="47" t="s">
        <v>32</v>
      </c>
      <c r="B65" s="31">
        <v>23</v>
      </c>
      <c r="C65" s="233">
        <v>23540165793</v>
      </c>
      <c r="D65" s="233">
        <v>21992174466</v>
      </c>
      <c r="E65" s="75">
        <v>23540166</v>
      </c>
      <c r="F65" s="75">
        <v>21992175</v>
      </c>
      <c r="G65" s="198">
        <f t="shared" si="0"/>
        <v>-0.2069999985396862</v>
      </c>
      <c r="H65" s="198">
        <f t="shared" si="1"/>
        <v>-0.53400000184774399</v>
      </c>
    </row>
    <row r="66" spans="1:8" ht="14.25" customHeight="1">
      <c r="A66" s="47" t="s">
        <v>31</v>
      </c>
      <c r="B66" s="31">
        <f>B65+1</f>
        <v>24</v>
      </c>
      <c r="C66" s="231">
        <v>4372133408</v>
      </c>
      <c r="D66" s="231">
        <v>6182139699</v>
      </c>
      <c r="E66" s="67">
        <v>4372133</v>
      </c>
      <c r="F66" s="67">
        <v>6182140</v>
      </c>
      <c r="G66" s="198">
        <f t="shared" si="0"/>
        <v>0.40799999982118607</v>
      </c>
      <c r="H66" s="198">
        <f t="shared" si="1"/>
        <v>-0.30099999997764826</v>
      </c>
    </row>
    <row r="67" spans="1:8" ht="14.25" customHeight="1">
      <c r="A67" s="47" t="s">
        <v>33</v>
      </c>
      <c r="B67" s="31">
        <f t="shared" ref="B67:B72" si="2">B66+1</f>
        <v>25</v>
      </c>
      <c r="C67" s="232"/>
      <c r="D67" s="232"/>
      <c r="E67" s="67">
        <v>0</v>
      </c>
      <c r="F67" s="67">
        <v>0</v>
      </c>
      <c r="G67" s="198">
        <f t="shared" si="0"/>
        <v>0</v>
      </c>
      <c r="H67" s="198">
        <f t="shared" si="1"/>
        <v>0</v>
      </c>
    </row>
    <row r="68" spans="1:8" ht="14.25" customHeight="1">
      <c r="A68" s="47" t="s">
        <v>36</v>
      </c>
      <c r="B68" s="31">
        <f t="shared" si="2"/>
        <v>26</v>
      </c>
      <c r="C68" s="232"/>
      <c r="D68" s="232"/>
      <c r="E68" s="75">
        <v>0</v>
      </c>
      <c r="F68" s="75"/>
      <c r="G68" s="198">
        <f t="shared" si="0"/>
        <v>0</v>
      </c>
      <c r="H68" s="198">
        <f t="shared" si="1"/>
        <v>0</v>
      </c>
    </row>
    <row r="69" spans="1:8" ht="14.25" customHeight="1">
      <c r="A69" s="47" t="s">
        <v>35</v>
      </c>
      <c r="B69" s="31">
        <f t="shared" si="2"/>
        <v>27</v>
      </c>
      <c r="C69" s="231">
        <v>236645986</v>
      </c>
      <c r="D69" s="231">
        <v>200929441</v>
      </c>
      <c r="E69" s="67">
        <v>236646</v>
      </c>
      <c r="F69" s="67">
        <v>200929</v>
      </c>
      <c r="G69" s="198">
        <f t="shared" si="0"/>
        <v>-1.3999999995576218E-2</v>
      </c>
      <c r="H69" s="198">
        <f t="shared" si="1"/>
        <v>0.4409999999916181</v>
      </c>
    </row>
    <row r="70" spans="1:8" ht="14.25" customHeight="1">
      <c r="A70" s="47" t="s">
        <v>201</v>
      </c>
      <c r="B70" s="31">
        <f t="shared" si="2"/>
        <v>28</v>
      </c>
      <c r="C70" s="232"/>
      <c r="D70" s="232"/>
      <c r="E70" s="67">
        <v>0</v>
      </c>
      <c r="F70" s="67">
        <v>0</v>
      </c>
      <c r="G70" s="198">
        <f t="shared" si="0"/>
        <v>0</v>
      </c>
      <c r="H70" s="198">
        <f t="shared" si="1"/>
        <v>0</v>
      </c>
    </row>
    <row r="71" spans="1:8" ht="14.25" customHeight="1">
      <c r="A71" s="47" t="s">
        <v>34</v>
      </c>
      <c r="B71" s="31">
        <f t="shared" si="2"/>
        <v>29</v>
      </c>
      <c r="C71" s="231">
        <v>33671843</v>
      </c>
      <c r="D71" s="231">
        <v>14147363</v>
      </c>
      <c r="E71" s="75">
        <v>33672</v>
      </c>
      <c r="F71" s="75">
        <v>14147</v>
      </c>
      <c r="G71" s="198">
        <f t="shared" si="0"/>
        <v>-0.1569999999992433</v>
      </c>
      <c r="H71" s="198">
        <f t="shared" si="1"/>
        <v>0.36299999999937427</v>
      </c>
    </row>
    <row r="72" spans="1:8" ht="14.25" customHeight="1">
      <c r="A72" s="47" t="s">
        <v>202</v>
      </c>
      <c r="B72" s="31">
        <f t="shared" si="2"/>
        <v>30</v>
      </c>
      <c r="C72" s="231">
        <v>32852514</v>
      </c>
      <c r="D72" s="231">
        <v>41702336</v>
      </c>
      <c r="E72" s="67">
        <v>32854</v>
      </c>
      <c r="F72" s="67">
        <v>41701</v>
      </c>
      <c r="G72" s="198">
        <f t="shared" si="0"/>
        <v>-1.4859999999971478</v>
      </c>
      <c r="H72" s="198">
        <f t="shared" si="1"/>
        <v>1.3360000000029686</v>
      </c>
    </row>
    <row r="73" spans="1:8" ht="14.25" customHeight="1">
      <c r="A73" s="47" t="s">
        <v>48</v>
      </c>
      <c r="B73" s="30"/>
      <c r="C73" s="235"/>
      <c r="D73" s="235"/>
      <c r="E73" s="67"/>
      <c r="F73" s="67"/>
      <c r="G73" s="198">
        <f t="shared" si="0"/>
        <v>0</v>
      </c>
      <c r="H73" s="198">
        <f t="shared" si="1"/>
        <v>0</v>
      </c>
    </row>
    <row r="74" spans="1:8" ht="14.25" customHeight="1">
      <c r="A74" s="4" t="s">
        <v>203</v>
      </c>
      <c r="B74" s="30" t="s">
        <v>363</v>
      </c>
      <c r="C74" s="232"/>
      <c r="D74" s="232"/>
      <c r="E74" s="75"/>
      <c r="F74" s="75"/>
      <c r="G74" s="198">
        <f t="shared" si="0"/>
        <v>0</v>
      </c>
      <c r="H74" s="198">
        <f t="shared" si="1"/>
        <v>0</v>
      </c>
    </row>
    <row r="75" spans="1:8" ht="14.25" customHeight="1">
      <c r="A75" s="4" t="s">
        <v>205</v>
      </c>
      <c r="B75" s="30" t="s">
        <v>364</v>
      </c>
      <c r="C75" s="232"/>
      <c r="D75" s="232"/>
      <c r="E75" s="67"/>
      <c r="F75" s="67"/>
      <c r="G75" s="198">
        <f t="shared" si="0"/>
        <v>0</v>
      </c>
      <c r="H75" s="198">
        <f t="shared" si="1"/>
        <v>0</v>
      </c>
    </row>
    <row r="76" spans="1:8" ht="14.25" customHeight="1">
      <c r="A76" s="4" t="s">
        <v>207</v>
      </c>
      <c r="B76" s="30" t="s">
        <v>365</v>
      </c>
      <c r="C76" s="232"/>
      <c r="D76" s="232"/>
      <c r="E76" s="67"/>
      <c r="F76" s="67"/>
      <c r="G76" s="198">
        <f t="shared" si="0"/>
        <v>0</v>
      </c>
      <c r="H76" s="198">
        <f t="shared" si="1"/>
        <v>0</v>
      </c>
    </row>
    <row r="77" spans="1:8" ht="14.25" customHeight="1">
      <c r="A77" s="4" t="s">
        <v>209</v>
      </c>
      <c r="B77" s="30" t="s">
        <v>366</v>
      </c>
      <c r="C77" s="232"/>
      <c r="D77" s="232"/>
      <c r="E77" s="75"/>
      <c r="F77" s="75"/>
      <c r="G77" s="198">
        <f t="shared" ref="G77:G115" si="3">C77/1000-E77</f>
        <v>0</v>
      </c>
      <c r="H77" s="198">
        <f t="shared" ref="H77:H115" si="4">D77/1000-F77</f>
        <v>0</v>
      </c>
    </row>
    <row r="78" spans="1:8" ht="14.25" customHeight="1">
      <c r="A78" s="4" t="s">
        <v>211</v>
      </c>
      <c r="B78" s="30" t="s">
        <v>367</v>
      </c>
      <c r="C78" s="232"/>
      <c r="D78" s="232"/>
      <c r="E78" s="67"/>
      <c r="F78" s="67"/>
      <c r="G78" s="198">
        <f t="shared" si="3"/>
        <v>0</v>
      </c>
      <c r="H78" s="198">
        <f t="shared" si="4"/>
        <v>0</v>
      </c>
    </row>
    <row r="79" spans="1:8" ht="14.25" customHeight="1">
      <c r="A79" s="4" t="s">
        <v>213</v>
      </c>
      <c r="B79" s="30" t="s">
        <v>368</v>
      </c>
      <c r="C79" s="232"/>
      <c r="D79" s="232"/>
      <c r="E79" s="67"/>
      <c r="F79" s="67"/>
      <c r="G79" s="198">
        <f t="shared" si="3"/>
        <v>0</v>
      </c>
      <c r="H79" s="198">
        <f t="shared" si="4"/>
        <v>0</v>
      </c>
    </row>
    <row r="80" spans="1:8" ht="14.25" customHeight="1">
      <c r="A80" s="4" t="s">
        <v>215</v>
      </c>
      <c r="B80" s="30" t="s">
        <v>369</v>
      </c>
      <c r="C80" s="231">
        <v>25489333</v>
      </c>
      <c r="D80" s="231">
        <v>6235456</v>
      </c>
      <c r="E80" s="75">
        <v>25490</v>
      </c>
      <c r="F80" s="75">
        <v>6235</v>
      </c>
      <c r="G80" s="198">
        <f t="shared" si="3"/>
        <v>-0.66700000000128057</v>
      </c>
      <c r="H80" s="198">
        <f t="shared" si="4"/>
        <v>0.45600000000013097</v>
      </c>
    </row>
    <row r="81" spans="1:8" ht="14.25" customHeight="1">
      <c r="A81" s="4" t="s">
        <v>217</v>
      </c>
      <c r="B81" s="30" t="s">
        <v>370</v>
      </c>
      <c r="C81" s="231">
        <v>2045649</v>
      </c>
      <c r="D81" s="231">
        <v>32463312</v>
      </c>
      <c r="E81" s="67">
        <v>2046</v>
      </c>
      <c r="F81" s="67">
        <v>32463</v>
      </c>
      <c r="G81" s="198">
        <f t="shared" si="3"/>
        <v>-0.35100000000011278</v>
      </c>
      <c r="H81" s="198">
        <f t="shared" si="4"/>
        <v>0.31200000000171713</v>
      </c>
    </row>
    <row r="82" spans="1:8" ht="14.25" customHeight="1">
      <c r="A82" s="4" t="s">
        <v>219</v>
      </c>
      <c r="B82" s="30" t="s">
        <v>371</v>
      </c>
      <c r="C82" s="232"/>
      <c r="D82" s="231">
        <v>13118</v>
      </c>
      <c r="E82" s="67">
        <v>0</v>
      </c>
      <c r="F82" s="67">
        <v>13</v>
      </c>
      <c r="G82" s="198">
        <f t="shared" si="3"/>
        <v>0</v>
      </c>
      <c r="H82" s="198">
        <f t="shared" si="4"/>
        <v>0.11800000000000033</v>
      </c>
    </row>
    <row r="83" spans="1:8" ht="14.25" customHeight="1">
      <c r="A83" s="4" t="s">
        <v>221</v>
      </c>
      <c r="B83" s="213" t="s">
        <v>372</v>
      </c>
      <c r="C83" s="231">
        <v>4338788</v>
      </c>
      <c r="D83" s="231">
        <v>2500000</v>
      </c>
      <c r="E83" s="75">
        <v>4339</v>
      </c>
      <c r="F83" s="75">
        <v>2500</v>
      </c>
      <c r="G83" s="198">
        <f t="shared" si="3"/>
        <v>-0.21200000000044383</v>
      </c>
      <c r="H83" s="198">
        <f t="shared" si="4"/>
        <v>0</v>
      </c>
    </row>
    <row r="84" spans="1:8" ht="14.25" customHeight="1">
      <c r="A84" s="4" t="s">
        <v>382</v>
      </c>
      <c r="B84" s="30" t="s">
        <v>373</v>
      </c>
      <c r="C84" s="231">
        <v>978743</v>
      </c>
      <c r="D84" s="231">
        <v>490450</v>
      </c>
      <c r="E84" s="67">
        <v>979</v>
      </c>
      <c r="F84" s="67">
        <v>490</v>
      </c>
      <c r="G84" s="198">
        <f t="shared" si="3"/>
        <v>-0.25699999999994816</v>
      </c>
      <c r="H84" s="198">
        <f t="shared" si="4"/>
        <v>0.44999999999998863</v>
      </c>
    </row>
    <row r="85" spans="1:8" ht="14.25" customHeight="1">
      <c r="A85" s="47" t="s">
        <v>195</v>
      </c>
      <c r="B85" s="30">
        <v>31</v>
      </c>
      <c r="C85" s="232"/>
      <c r="D85" s="232"/>
      <c r="E85" s="67"/>
      <c r="F85" s="67"/>
      <c r="G85" s="198">
        <f t="shared" si="3"/>
        <v>0</v>
      </c>
      <c r="H85" s="198">
        <f t="shared" si="4"/>
        <v>0</v>
      </c>
    </row>
    <row r="86" spans="1:8" ht="14.25" customHeight="1">
      <c r="A86" s="47" t="s">
        <v>48</v>
      </c>
      <c r="B86" s="31"/>
      <c r="C86" s="232"/>
      <c r="D86" s="232"/>
      <c r="E86" s="75"/>
      <c r="F86" s="75"/>
      <c r="G86" s="198">
        <f t="shared" si="3"/>
        <v>0</v>
      </c>
      <c r="H86" s="198">
        <f t="shared" si="4"/>
        <v>0</v>
      </c>
    </row>
    <row r="87" spans="1:8" ht="14.25" customHeight="1">
      <c r="A87" s="4" t="s">
        <v>227</v>
      </c>
      <c r="B87" s="30" t="s">
        <v>374</v>
      </c>
      <c r="C87" s="236"/>
      <c r="D87" s="236"/>
      <c r="E87" s="67"/>
      <c r="F87" s="67"/>
      <c r="G87" s="198">
        <f t="shared" si="3"/>
        <v>0</v>
      </c>
      <c r="H87" s="198">
        <f t="shared" si="4"/>
        <v>0</v>
      </c>
    </row>
    <row r="88" spans="1:8" ht="14.25" customHeight="1">
      <c r="A88" s="4" t="s">
        <v>229</v>
      </c>
      <c r="B88" s="30" t="s">
        <v>375</v>
      </c>
      <c r="C88" s="236"/>
      <c r="D88" s="236"/>
      <c r="E88" s="67"/>
      <c r="F88" s="67"/>
      <c r="G88" s="198">
        <f t="shared" si="3"/>
        <v>0</v>
      </c>
      <c r="H88" s="198">
        <f t="shared" si="4"/>
        <v>0</v>
      </c>
    </row>
    <row r="89" spans="1:8" ht="14.25" customHeight="1">
      <c r="A89" s="4" t="s">
        <v>231</v>
      </c>
      <c r="B89" s="30" t="s">
        <v>375</v>
      </c>
      <c r="C89" s="236"/>
      <c r="D89" s="236"/>
      <c r="E89" s="75"/>
      <c r="F89" s="75"/>
      <c r="G89" s="198">
        <f t="shared" si="3"/>
        <v>0</v>
      </c>
      <c r="H89" s="198">
        <f t="shared" si="4"/>
        <v>0</v>
      </c>
    </row>
    <row r="90" spans="1:8" ht="14.25" customHeight="1">
      <c r="A90" s="4" t="s">
        <v>233</v>
      </c>
      <c r="B90" s="63" t="s">
        <v>376</v>
      </c>
      <c r="C90" s="236"/>
      <c r="D90" s="236"/>
      <c r="E90" s="67"/>
      <c r="F90" s="67"/>
      <c r="G90" s="198">
        <f t="shared" si="3"/>
        <v>0</v>
      </c>
      <c r="H90" s="198">
        <f t="shared" si="4"/>
        <v>0</v>
      </c>
    </row>
    <row r="91" spans="1:8" ht="14.25" customHeight="1">
      <c r="A91" s="4" t="s">
        <v>345</v>
      </c>
      <c r="B91" s="30">
        <v>32</v>
      </c>
      <c r="C91" s="231">
        <v>14932883</v>
      </c>
      <c r="D91" s="231">
        <v>34471797</v>
      </c>
      <c r="E91" s="67">
        <v>14933</v>
      </c>
      <c r="F91" s="67">
        <v>34472</v>
      </c>
      <c r="G91" s="198">
        <f t="shared" si="3"/>
        <v>-0.11700000000018917</v>
      </c>
      <c r="H91" s="198">
        <f t="shared" si="4"/>
        <v>-0.20300000000133878</v>
      </c>
    </row>
    <row r="92" spans="1:8" ht="14.25" customHeight="1">
      <c r="A92" s="47" t="s">
        <v>38</v>
      </c>
      <c r="B92" s="31">
        <v>33</v>
      </c>
      <c r="C92" s="232"/>
      <c r="D92" s="232"/>
      <c r="E92" s="75"/>
      <c r="F92" s="75"/>
      <c r="G92" s="198">
        <f t="shared" si="3"/>
        <v>0</v>
      </c>
      <c r="H92" s="198">
        <f t="shared" si="4"/>
        <v>0</v>
      </c>
    </row>
    <row r="93" spans="1:8" ht="14.25" customHeight="1">
      <c r="A93" s="47" t="s">
        <v>235</v>
      </c>
      <c r="B93" s="31">
        <v>34</v>
      </c>
      <c r="C93" s="231">
        <v>1003486</v>
      </c>
      <c r="D93" s="231">
        <v>17925616</v>
      </c>
      <c r="E93" s="67">
        <v>1003</v>
      </c>
      <c r="F93" s="67">
        <v>17926</v>
      </c>
      <c r="G93" s="198">
        <f t="shared" si="3"/>
        <v>0.48599999999999</v>
      </c>
      <c r="H93" s="198">
        <f t="shared" si="4"/>
        <v>-0.38399999999819556</v>
      </c>
    </row>
    <row r="94" spans="1:8" ht="14.25" customHeight="1">
      <c r="A94" s="47" t="s">
        <v>236</v>
      </c>
      <c r="B94" s="31">
        <v>35</v>
      </c>
      <c r="C94" s="231">
        <v>63677</v>
      </c>
      <c r="D94" s="231">
        <v>92105</v>
      </c>
      <c r="E94" s="67">
        <v>64</v>
      </c>
      <c r="F94" s="67">
        <v>92</v>
      </c>
      <c r="G94" s="198">
        <f t="shared" si="3"/>
        <v>-0.3230000000000004</v>
      </c>
      <c r="H94" s="198">
        <f t="shared" si="4"/>
        <v>0.10500000000000398</v>
      </c>
    </row>
    <row r="95" spans="1:8" ht="14.25" customHeight="1">
      <c r="A95" s="47" t="s">
        <v>346</v>
      </c>
      <c r="B95" s="31">
        <v>36</v>
      </c>
      <c r="C95" s="233">
        <v>886408317</v>
      </c>
      <c r="D95" s="233">
        <v>2063728491</v>
      </c>
      <c r="E95" s="75">
        <v>886408</v>
      </c>
      <c r="F95" s="75">
        <v>2063729</v>
      </c>
      <c r="G95" s="198">
        <f t="shared" si="3"/>
        <v>0.31700000003911555</v>
      </c>
      <c r="H95" s="198">
        <f t="shared" si="4"/>
        <v>-0.5090000000782311</v>
      </c>
    </row>
    <row r="96" spans="1:8" ht="14.25" customHeight="1">
      <c r="A96" s="47" t="s">
        <v>39</v>
      </c>
      <c r="B96" s="31">
        <v>37</v>
      </c>
      <c r="C96" s="233">
        <v>228034362</v>
      </c>
      <c r="D96" s="233">
        <v>173264018</v>
      </c>
      <c r="E96" s="67">
        <v>228035</v>
      </c>
      <c r="F96" s="67">
        <v>173264</v>
      </c>
      <c r="G96" s="198">
        <f t="shared" si="3"/>
        <v>-0.63800000000628643</v>
      </c>
      <c r="H96" s="198">
        <f t="shared" si="4"/>
        <v>1.800000001094304E-2</v>
      </c>
    </row>
    <row r="97" spans="1:10" ht="14.25" customHeight="1">
      <c r="A97" s="3" t="s">
        <v>248</v>
      </c>
      <c r="B97" s="31">
        <v>38</v>
      </c>
      <c r="C97" s="234">
        <v>29345912269</v>
      </c>
      <c r="D97" s="234">
        <v>30720575332</v>
      </c>
      <c r="E97" s="82">
        <v>29345914</v>
      </c>
      <c r="F97" s="82">
        <v>30720575</v>
      </c>
      <c r="G97" s="198">
        <f t="shared" si="3"/>
        <v>-1.7309999987483025</v>
      </c>
      <c r="H97" s="198">
        <f t="shared" si="4"/>
        <v>0.3319999985396862</v>
      </c>
    </row>
    <row r="98" spans="1:10" ht="14.25" customHeight="1">
      <c r="A98" s="47" t="s">
        <v>40</v>
      </c>
      <c r="B98" s="32"/>
      <c r="C98" s="235"/>
      <c r="D98" s="235"/>
      <c r="E98" s="67"/>
      <c r="F98" s="67"/>
      <c r="G98" s="198">
        <f t="shared" si="3"/>
        <v>0</v>
      </c>
      <c r="H98" s="198">
        <f t="shared" si="4"/>
        <v>0</v>
      </c>
    </row>
    <row r="99" spans="1:10" ht="14.25" customHeight="1">
      <c r="A99" s="47" t="s">
        <v>41</v>
      </c>
      <c r="B99" s="30">
        <v>39</v>
      </c>
      <c r="C99" s="231">
        <v>25879475104</v>
      </c>
      <c r="D99" s="231">
        <v>15701099918</v>
      </c>
      <c r="E99" s="67">
        <v>25879475</v>
      </c>
      <c r="F99" s="67">
        <v>15701100</v>
      </c>
      <c r="G99" s="198">
        <f t="shared" si="3"/>
        <v>0.10399999842047691</v>
      </c>
      <c r="H99" s="198">
        <f t="shared" si="4"/>
        <v>-8.2000000402331352E-2</v>
      </c>
    </row>
    <row r="100" spans="1:10" ht="14.25" customHeight="1">
      <c r="A100" s="47" t="s">
        <v>48</v>
      </c>
      <c r="B100" s="31"/>
      <c r="C100" s="235"/>
      <c r="D100" s="235"/>
      <c r="E100" s="67"/>
      <c r="F100" s="67"/>
      <c r="G100" s="198">
        <f t="shared" si="3"/>
        <v>0</v>
      </c>
      <c r="H100" s="198">
        <f t="shared" si="4"/>
        <v>0</v>
      </c>
    </row>
    <row r="101" spans="1:10" ht="14.25" customHeight="1">
      <c r="A101" s="4" t="s">
        <v>2</v>
      </c>
      <c r="B101" s="30" t="s">
        <v>377</v>
      </c>
      <c r="C101" s="231">
        <v>25879475104</v>
      </c>
      <c r="D101" s="231">
        <v>15701099918</v>
      </c>
      <c r="E101" s="75">
        <v>25879475</v>
      </c>
      <c r="F101" s="75">
        <v>15701100</v>
      </c>
      <c r="G101" s="198">
        <f t="shared" si="3"/>
        <v>0.10399999842047691</v>
      </c>
      <c r="H101" s="198">
        <f t="shared" si="4"/>
        <v>-8.2000000402331352E-2</v>
      </c>
      <c r="J101" s="198">
        <f>C101-D101</f>
        <v>10178375186</v>
      </c>
    </row>
    <row r="102" spans="1:10" ht="14.25" customHeight="1">
      <c r="A102" s="4" t="s">
        <v>42</v>
      </c>
      <c r="B102" s="30" t="s">
        <v>378</v>
      </c>
      <c r="C102" s="232"/>
      <c r="D102" s="232"/>
      <c r="E102" s="67"/>
      <c r="F102" s="67"/>
      <c r="G102" s="198">
        <f t="shared" si="3"/>
        <v>0</v>
      </c>
      <c r="H102" s="198">
        <f t="shared" si="4"/>
        <v>0</v>
      </c>
    </row>
    <row r="103" spans="1:10" ht="14.25" customHeight="1">
      <c r="A103" s="47" t="s">
        <v>43</v>
      </c>
      <c r="B103" s="30">
        <v>40</v>
      </c>
      <c r="C103" s="232"/>
      <c r="D103" s="232"/>
      <c r="E103" s="67"/>
      <c r="F103" s="67"/>
      <c r="G103" s="198">
        <f t="shared" si="3"/>
        <v>0</v>
      </c>
      <c r="H103" s="198">
        <f t="shared" si="4"/>
        <v>0</v>
      </c>
    </row>
    <row r="104" spans="1:10" ht="14.25" customHeight="1">
      <c r="A104" s="47" t="s">
        <v>44</v>
      </c>
      <c r="B104" s="31">
        <v>41</v>
      </c>
      <c r="C104" s="232"/>
      <c r="D104" s="232"/>
      <c r="E104" s="75"/>
      <c r="F104" s="75"/>
      <c r="G104" s="198">
        <f t="shared" si="3"/>
        <v>0</v>
      </c>
      <c r="H104" s="198">
        <f t="shared" si="4"/>
        <v>0</v>
      </c>
    </row>
    <row r="105" spans="1:10" ht="14.25" customHeight="1">
      <c r="A105" s="47" t="s">
        <v>45</v>
      </c>
      <c r="B105" s="31">
        <v>42</v>
      </c>
      <c r="C105" s="232"/>
      <c r="D105" s="232"/>
      <c r="E105" s="67"/>
      <c r="F105" s="67"/>
      <c r="G105" s="198">
        <f t="shared" si="3"/>
        <v>0</v>
      </c>
      <c r="H105" s="198">
        <f t="shared" si="4"/>
        <v>0</v>
      </c>
    </row>
    <row r="106" spans="1:10" ht="14.25" customHeight="1">
      <c r="A106" s="47" t="s">
        <v>347</v>
      </c>
      <c r="B106" s="31">
        <v>43</v>
      </c>
      <c r="C106" s="231">
        <v>277880</v>
      </c>
      <c r="D106" s="231">
        <v>277880</v>
      </c>
      <c r="E106" s="67">
        <v>278</v>
      </c>
      <c r="F106" s="67">
        <v>278</v>
      </c>
      <c r="G106" s="198">
        <f t="shared" si="3"/>
        <v>-0.12000000000000455</v>
      </c>
      <c r="H106" s="198">
        <f t="shared" si="4"/>
        <v>-0.12000000000000455</v>
      </c>
    </row>
    <row r="107" spans="1:10" ht="30.75" customHeight="1">
      <c r="A107" s="47" t="s">
        <v>348</v>
      </c>
      <c r="B107" s="30">
        <v>44</v>
      </c>
      <c r="C107" s="232"/>
      <c r="D107" s="232"/>
      <c r="E107" s="75"/>
      <c r="F107" s="75"/>
      <c r="G107" s="198">
        <f t="shared" si="3"/>
        <v>0</v>
      </c>
      <c r="H107" s="198">
        <f t="shared" si="4"/>
        <v>0</v>
      </c>
    </row>
    <row r="108" spans="1:10" ht="23.25" customHeight="1">
      <c r="A108" s="47" t="s">
        <v>349</v>
      </c>
      <c r="B108" s="30">
        <v>45</v>
      </c>
      <c r="C108" s="232"/>
      <c r="D108" s="232"/>
      <c r="E108" s="67"/>
      <c r="F108" s="67"/>
      <c r="G108" s="198">
        <f t="shared" si="3"/>
        <v>0</v>
      </c>
      <c r="H108" s="198">
        <f t="shared" si="4"/>
        <v>0</v>
      </c>
    </row>
    <row r="109" spans="1:10" ht="27" customHeight="1">
      <c r="A109" s="47" t="s">
        <v>46</v>
      </c>
      <c r="B109" s="30">
        <v>46</v>
      </c>
      <c r="C109" s="232"/>
      <c r="D109" s="232"/>
      <c r="E109" s="67"/>
      <c r="F109" s="67"/>
      <c r="G109" s="198">
        <f t="shared" si="3"/>
        <v>0</v>
      </c>
      <c r="H109" s="198">
        <f t="shared" si="4"/>
        <v>0</v>
      </c>
    </row>
    <row r="110" spans="1:10" ht="21" customHeight="1">
      <c r="A110" s="47" t="s">
        <v>47</v>
      </c>
      <c r="B110" s="30">
        <v>47</v>
      </c>
      <c r="C110" s="231">
        <v>15838843538</v>
      </c>
      <c r="D110" s="231">
        <v>10315026484</v>
      </c>
      <c r="E110" s="75">
        <v>15838844</v>
      </c>
      <c r="F110" s="75">
        <v>10315027</v>
      </c>
      <c r="G110" s="198">
        <f t="shared" si="3"/>
        <v>-0.46199999935925007</v>
      </c>
      <c r="H110" s="198">
        <f t="shared" si="4"/>
        <v>-0.51600000075995922</v>
      </c>
    </row>
    <row r="111" spans="1:10" ht="14.25" customHeight="1">
      <c r="A111" s="47" t="s">
        <v>48</v>
      </c>
      <c r="B111" s="31"/>
      <c r="C111" s="235"/>
      <c r="D111" s="235"/>
      <c r="E111" s="67"/>
      <c r="F111" s="67"/>
      <c r="G111" s="198">
        <f t="shared" si="3"/>
        <v>0</v>
      </c>
      <c r="H111" s="198">
        <f t="shared" si="4"/>
        <v>0</v>
      </c>
    </row>
    <row r="112" spans="1:10" ht="14.25" customHeight="1">
      <c r="A112" s="4" t="s">
        <v>49</v>
      </c>
      <c r="B112" s="31" t="s">
        <v>379</v>
      </c>
      <c r="C112" s="231">
        <v>10315026484</v>
      </c>
      <c r="D112" s="231">
        <v>9399327599</v>
      </c>
      <c r="E112" s="67">
        <v>10315027</v>
      </c>
      <c r="F112" s="67">
        <v>9399328</v>
      </c>
      <c r="G112" s="198">
        <f t="shared" si="3"/>
        <v>-0.51600000075995922</v>
      </c>
      <c r="H112" s="198">
        <f t="shared" si="4"/>
        <v>-0.4010000005364418</v>
      </c>
    </row>
    <row r="113" spans="1:8" ht="14.25" customHeight="1">
      <c r="A113" s="4" t="s">
        <v>50</v>
      </c>
      <c r="B113" s="30" t="s">
        <v>380</v>
      </c>
      <c r="C113" s="231">
        <v>5523817054</v>
      </c>
      <c r="D113" s="231">
        <v>915698885</v>
      </c>
      <c r="E113" s="75">
        <v>5523817</v>
      </c>
      <c r="F113" s="75">
        <v>915699</v>
      </c>
      <c r="G113" s="198">
        <f t="shared" si="3"/>
        <v>5.3999999538064003E-2</v>
      </c>
      <c r="H113" s="198">
        <f t="shared" si="4"/>
        <v>-0.11499999999068677</v>
      </c>
    </row>
    <row r="114" spans="1:8" ht="14.25" customHeight="1">
      <c r="A114" s="3" t="s">
        <v>253</v>
      </c>
      <c r="B114" s="30">
        <v>48</v>
      </c>
      <c r="C114" s="234">
        <v>41718596522</v>
      </c>
      <c r="D114" s="234">
        <v>26016404282</v>
      </c>
      <c r="E114" s="82">
        <v>41718597</v>
      </c>
      <c r="F114" s="82">
        <v>26016405</v>
      </c>
      <c r="G114" s="198">
        <f t="shared" si="3"/>
        <v>-0.47800000011920929</v>
      </c>
      <c r="H114" s="198">
        <f t="shared" si="4"/>
        <v>-0.71799999848008156</v>
      </c>
    </row>
    <row r="115" spans="1:8" ht="14.25" customHeight="1">
      <c r="A115" s="2" t="s">
        <v>244</v>
      </c>
      <c r="B115" s="30">
        <v>49</v>
      </c>
      <c r="C115" s="234">
        <v>71064508791</v>
      </c>
      <c r="D115" s="234">
        <v>56736979614</v>
      </c>
      <c r="E115" s="214">
        <v>71064511</v>
      </c>
      <c r="F115" s="214">
        <v>56736980</v>
      </c>
      <c r="G115" s="198">
        <f t="shared" si="3"/>
        <v>-2.2090000063180923</v>
      </c>
      <c r="H115" s="198">
        <f t="shared" si="4"/>
        <v>-0.38599999994039536</v>
      </c>
    </row>
    <row r="116" spans="1:8">
      <c r="A116" s="73"/>
      <c r="B116" s="73"/>
      <c r="C116" s="74"/>
      <c r="D116" s="62"/>
      <c r="E116" s="74"/>
      <c r="F116" s="62"/>
    </row>
    <row r="117" spans="1:8">
      <c r="A117" s="9"/>
      <c r="B117" s="71"/>
      <c r="C117" s="123" t="e">
        <f>#REF!-C63</f>
        <v>#REF!</v>
      </c>
      <c r="D117" s="123" t="e">
        <f>#REF!-D63</f>
        <v>#REF!</v>
      </c>
      <c r="E117" s="123" t="e">
        <f>#REF!-E63</f>
        <v>#REF!</v>
      </c>
      <c r="F117" s="123" t="e">
        <f>#REF!-F63</f>
        <v>#REF!</v>
      </c>
    </row>
    <row r="118" spans="1:8">
      <c r="B118" s="71"/>
      <c r="C118" s="123">
        <f>C115-ОПиУ!D109</f>
        <v>71061791188</v>
      </c>
      <c r="D118" s="124"/>
      <c r="E118" s="123">
        <f>E115-ОПиУ!F109</f>
        <v>71461745</v>
      </c>
      <c r="F118" s="124"/>
    </row>
    <row r="119" spans="1:8" s="48" customFormat="1" ht="14.25" customHeight="1">
      <c r="A119" s="245" t="str">
        <f>ББ!A119</f>
        <v>Председатель Правления _____________________________ /Лукьянов С. Н.  Дата  07.04.2021 г.</v>
      </c>
      <c r="B119" s="245"/>
      <c r="C119" s="245"/>
      <c r="D119" s="245"/>
    </row>
    <row r="120" spans="1:8" s="48" customFormat="1" ht="23.25" customHeight="1">
      <c r="A120" s="245" t="str">
        <f>ББ!A120</f>
        <v>Главный бухгалтер ________________________________ / Хон Т.Э. Дата 07.04.2021 г.</v>
      </c>
      <c r="B120" s="245"/>
      <c r="C120" s="245"/>
      <c r="D120" s="245"/>
    </row>
    <row r="121" spans="1:8" s="48" customFormat="1" ht="30.75" customHeight="1">
      <c r="A121" s="245" t="str">
        <f>ББ!A121</f>
        <v>Исполнитель____________________________________/Хон Т. Э. Дата 07.04.2021 г.</v>
      </c>
      <c r="B121" s="245"/>
      <c r="C121" s="245"/>
      <c r="D121" s="245"/>
    </row>
    <row r="122" spans="1:8" ht="20.25" customHeight="1">
      <c r="A122" s="246" t="s">
        <v>252</v>
      </c>
      <c r="B122" s="246"/>
      <c r="C122" s="246"/>
      <c r="D122" s="246"/>
      <c r="E122" s="8"/>
      <c r="F122" s="8"/>
    </row>
    <row r="123" spans="1:8" ht="20.25" customHeight="1">
      <c r="A123" s="71" t="s">
        <v>4</v>
      </c>
    </row>
    <row r="124" spans="1:8">
      <c r="C124" s="86">
        <f>C115-C63</f>
        <v>0</v>
      </c>
      <c r="D124" s="86">
        <f>D115-D63</f>
        <v>0</v>
      </c>
      <c r="E124" s="86">
        <f>E115-E63</f>
        <v>0</v>
      </c>
      <c r="F124" s="86">
        <f>F115-F63</f>
        <v>0</v>
      </c>
    </row>
    <row r="126" spans="1:8">
      <c r="C126" s="86"/>
      <c r="E126" s="86"/>
    </row>
    <row r="129" spans="3:6">
      <c r="C129" s="227"/>
      <c r="D129" s="228"/>
      <c r="E129" s="227"/>
      <c r="F129" s="228"/>
    </row>
    <row r="130" spans="3:6">
      <c r="C130" s="227"/>
      <c r="D130" s="227"/>
      <c r="E130" s="227"/>
      <c r="F130" s="227"/>
    </row>
    <row r="131" spans="3:6">
      <c r="C131" s="229"/>
      <c r="D131" s="230"/>
      <c r="E131" s="229"/>
      <c r="F131" s="230"/>
    </row>
    <row r="132" spans="3:6">
      <c r="C132" s="227"/>
      <c r="E132" s="227"/>
    </row>
    <row r="134" spans="3:6">
      <c r="C134" s="84"/>
      <c r="E134" s="84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127"/>
  <sheetViews>
    <sheetView tabSelected="1" topLeftCell="A4" zoomScaleNormal="100" workbookViewId="0">
      <pane xSplit="2" ySplit="7" topLeftCell="C1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D120" sqref="D120:D122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3" width="18.140625" style="215" customWidth="1"/>
    <col min="4" max="4" width="18.140625" style="68" customWidth="1"/>
    <col min="5" max="5" width="18.140625" style="208" customWidth="1"/>
    <col min="6" max="6" width="17.140625" style="208" customWidth="1"/>
    <col min="7" max="7" width="2" style="40" customWidth="1"/>
    <col min="8" max="16384" width="9.140625" style="40"/>
  </cols>
  <sheetData>
    <row r="1" spans="1:7" ht="12.75" customHeight="1">
      <c r="A1" s="27"/>
      <c r="B1" s="39"/>
      <c r="E1" s="248" t="s">
        <v>245</v>
      </c>
      <c r="F1" s="248"/>
    </row>
    <row r="2" spans="1:7">
      <c r="A2" s="27"/>
      <c r="B2" s="39"/>
      <c r="D2" s="94"/>
      <c r="E2" s="248"/>
      <c r="F2" s="248"/>
    </row>
    <row r="3" spans="1:7">
      <c r="A3" s="27"/>
      <c r="B3" s="39"/>
      <c r="D3" s="94"/>
      <c r="E3" s="248"/>
      <c r="F3" s="248"/>
    </row>
    <row r="4" spans="1:7" s="22" customFormat="1" ht="21" customHeight="1">
      <c r="A4" s="249" t="s">
        <v>268</v>
      </c>
      <c r="B4" s="249"/>
      <c r="C4" s="249"/>
      <c r="D4" s="249"/>
      <c r="E4" s="249"/>
      <c r="F4" s="249"/>
      <c r="G4" s="249"/>
    </row>
    <row r="5" spans="1:7" s="22" customFormat="1" ht="20.25" customHeight="1">
      <c r="A5" s="250" t="s">
        <v>267</v>
      </c>
      <c r="B5" s="250"/>
      <c r="C5" s="250"/>
      <c r="D5" s="250"/>
      <c r="E5" s="250"/>
      <c r="F5" s="250"/>
      <c r="G5" s="250"/>
    </row>
    <row r="6" spans="1:7" s="60" customFormat="1" ht="12" customHeight="1">
      <c r="A6" s="251" t="s">
        <v>266</v>
      </c>
      <c r="B6" s="251"/>
      <c r="C6" s="251"/>
      <c r="D6" s="251"/>
      <c r="E6" s="251"/>
      <c r="F6" s="251"/>
      <c r="G6" s="251"/>
    </row>
    <row r="7" spans="1:7" s="60" customFormat="1" ht="18.75" customHeight="1">
      <c r="A7" s="252" t="str">
        <f>ББ!A7</f>
        <v>по состоянию на 01 апреля 2021 года</v>
      </c>
      <c r="B7" s="252"/>
      <c r="C7" s="252"/>
      <c r="D7" s="252"/>
      <c r="E7" s="252"/>
      <c r="F7" s="252"/>
      <c r="G7" s="252"/>
    </row>
    <row r="8" spans="1:7" s="22" customFormat="1" ht="12.75" customHeight="1">
      <c r="A8" s="27"/>
      <c r="B8" s="27"/>
      <c r="C8" s="215"/>
      <c r="D8" s="68"/>
      <c r="E8" s="208"/>
      <c r="F8" s="208" t="s">
        <v>87</v>
      </c>
    </row>
    <row r="9" spans="1:7" s="22" customFormat="1" ht="83.25" customHeight="1">
      <c r="A9" s="13" t="s">
        <v>7</v>
      </c>
      <c r="B9" s="13" t="s">
        <v>54</v>
      </c>
      <c r="C9" s="216" t="s">
        <v>55</v>
      </c>
      <c r="D9" s="69" t="s">
        <v>250</v>
      </c>
      <c r="E9" s="206" t="s">
        <v>56</v>
      </c>
      <c r="F9" s="206" t="s">
        <v>57</v>
      </c>
    </row>
    <row r="10" spans="1:7" s="22" customFormat="1" ht="12" customHeight="1">
      <c r="A10" s="14">
        <v>1</v>
      </c>
      <c r="B10" s="26">
        <v>2</v>
      </c>
      <c r="C10" s="217">
        <v>3</v>
      </c>
      <c r="D10" s="96">
        <v>4</v>
      </c>
      <c r="E10" s="207">
        <v>5</v>
      </c>
      <c r="F10" s="207">
        <v>6</v>
      </c>
    </row>
    <row r="11" spans="1:7" s="22" customFormat="1" ht="21" customHeight="1">
      <c r="A11" s="15" t="s">
        <v>58</v>
      </c>
      <c r="B11" s="21">
        <v>1</v>
      </c>
      <c r="C11" s="218">
        <v>367728</v>
      </c>
      <c r="D11" s="90">
        <v>1048290</v>
      </c>
      <c r="E11" s="218">
        <v>173097</v>
      </c>
      <c r="F11" s="90">
        <v>756530</v>
      </c>
      <c r="G11" s="55"/>
    </row>
    <row r="12" spans="1:7" s="22" customFormat="1" ht="15.75" customHeight="1">
      <c r="A12" s="16" t="s">
        <v>48</v>
      </c>
      <c r="B12" s="33"/>
      <c r="C12" s="219"/>
      <c r="D12" s="97"/>
      <c r="E12" s="219"/>
      <c r="F12" s="97"/>
    </row>
    <row r="13" spans="1:7" s="22" customFormat="1" ht="15.75" customHeight="1">
      <c r="A13" s="10" t="s">
        <v>59</v>
      </c>
      <c r="B13" s="33" t="s">
        <v>12</v>
      </c>
      <c r="C13" s="220"/>
      <c r="D13" s="87"/>
      <c r="E13" s="220"/>
      <c r="F13" s="87"/>
    </row>
    <row r="14" spans="1:7" s="22" customFormat="1" ht="15.75" customHeight="1">
      <c r="A14" s="10" t="s">
        <v>60</v>
      </c>
      <c r="B14" s="33" t="s">
        <v>14</v>
      </c>
      <c r="C14" s="87">
        <v>795</v>
      </c>
      <c r="D14" s="87">
        <v>2385</v>
      </c>
      <c r="E14" s="87"/>
      <c r="F14" s="87"/>
    </row>
    <row r="15" spans="1:7" s="41" customFormat="1" ht="18.75" customHeight="1">
      <c r="A15" s="17" t="s">
        <v>61</v>
      </c>
      <c r="B15" s="13" t="s">
        <v>51</v>
      </c>
      <c r="C15" s="88">
        <v>360406</v>
      </c>
      <c r="D15" s="88">
        <v>954129</v>
      </c>
      <c r="E15" s="88">
        <v>175752</v>
      </c>
      <c r="F15" s="88">
        <v>480290</v>
      </c>
      <c r="G15" s="56"/>
    </row>
    <row r="16" spans="1:7" s="22" customFormat="1" ht="15.75" customHeight="1">
      <c r="A16" s="16" t="s">
        <v>48</v>
      </c>
      <c r="B16" s="33"/>
      <c r="C16" s="87"/>
      <c r="D16" s="87"/>
      <c r="E16" s="87"/>
      <c r="F16" s="87"/>
    </row>
    <row r="17" spans="1:7" s="22" customFormat="1" ht="30" customHeight="1">
      <c r="A17" s="10" t="s">
        <v>260</v>
      </c>
      <c r="B17" s="33" t="s">
        <v>88</v>
      </c>
      <c r="C17" s="87"/>
      <c r="D17" s="87"/>
      <c r="E17" s="87"/>
      <c r="F17" s="87"/>
    </row>
    <row r="18" spans="1:7" s="22" customFormat="1" ht="23.25" customHeight="1">
      <c r="A18" s="16" t="s">
        <v>48</v>
      </c>
      <c r="B18" s="33"/>
      <c r="C18" s="87"/>
      <c r="D18" s="87"/>
      <c r="E18" s="87"/>
      <c r="F18" s="87"/>
    </row>
    <row r="19" spans="1:7" s="22" customFormat="1" ht="30.75" customHeight="1">
      <c r="A19" s="10" t="s">
        <v>261</v>
      </c>
      <c r="B19" s="33" t="s">
        <v>89</v>
      </c>
      <c r="C19" s="87"/>
      <c r="D19" s="87"/>
      <c r="E19" s="87"/>
      <c r="F19" s="87"/>
    </row>
    <row r="20" spans="1:7" s="22" customFormat="1" ht="24" customHeight="1">
      <c r="A20" s="10" t="s">
        <v>262</v>
      </c>
      <c r="B20" s="33" t="s">
        <v>90</v>
      </c>
      <c r="C20" s="87"/>
      <c r="D20" s="87"/>
      <c r="E20" s="87"/>
      <c r="F20" s="87"/>
    </row>
    <row r="21" spans="1:7" s="22" customFormat="1" ht="36" customHeight="1">
      <c r="A21" s="10" t="s">
        <v>91</v>
      </c>
      <c r="B21" s="34" t="s">
        <v>249</v>
      </c>
      <c r="C21" s="87">
        <v>360406</v>
      </c>
      <c r="D21" s="87">
        <v>954129</v>
      </c>
      <c r="E21" s="87">
        <v>175752</v>
      </c>
      <c r="F21" s="87">
        <v>480290</v>
      </c>
      <c r="G21" s="55"/>
    </row>
    <row r="22" spans="1:7" s="22" customFormat="1" ht="18" customHeight="1">
      <c r="A22" s="10" t="s">
        <v>255</v>
      </c>
      <c r="B22" s="34"/>
      <c r="C22" s="87"/>
      <c r="D22" s="87"/>
      <c r="E22" s="87"/>
      <c r="F22" s="87"/>
    </row>
    <row r="23" spans="1:7" s="22" customFormat="1" ht="42" customHeight="1">
      <c r="A23" s="10" t="s">
        <v>92</v>
      </c>
      <c r="B23" s="33" t="s">
        <v>93</v>
      </c>
      <c r="C23" s="87">
        <v>7138</v>
      </c>
      <c r="D23" s="87">
        <v>8051</v>
      </c>
      <c r="E23" s="87">
        <v>1344</v>
      </c>
      <c r="F23" s="87">
        <v>1683</v>
      </c>
      <c r="G23" s="55"/>
    </row>
    <row r="24" spans="1:7" s="22" customFormat="1" ht="31.5" customHeight="1">
      <c r="A24" s="10" t="s">
        <v>94</v>
      </c>
      <c r="B24" s="33" t="s">
        <v>95</v>
      </c>
      <c r="C24" s="87">
        <v>0</v>
      </c>
      <c r="D24" s="87">
        <v>0</v>
      </c>
      <c r="E24" s="87">
        <v>8921</v>
      </c>
      <c r="F24" s="87">
        <v>8921</v>
      </c>
    </row>
    <row r="25" spans="1:7" s="22" customFormat="1" ht="29.25" customHeight="1">
      <c r="A25" s="10" t="s">
        <v>263</v>
      </c>
      <c r="B25" s="33" t="s">
        <v>96</v>
      </c>
      <c r="C25" s="87"/>
      <c r="D25" s="87"/>
      <c r="E25" s="87"/>
      <c r="F25" s="87"/>
    </row>
    <row r="26" spans="1:7" s="22" customFormat="1" ht="21.75" customHeight="1">
      <c r="A26" s="10" t="s">
        <v>255</v>
      </c>
      <c r="B26" s="33"/>
      <c r="C26" s="87"/>
      <c r="D26" s="87"/>
      <c r="E26" s="87"/>
      <c r="F26" s="87"/>
    </row>
    <row r="27" spans="1:7" s="22" customFormat="1" ht="30" customHeight="1">
      <c r="A27" s="10" t="s">
        <v>264</v>
      </c>
      <c r="B27" s="33" t="s">
        <v>97</v>
      </c>
      <c r="C27" s="87"/>
      <c r="D27" s="87"/>
      <c r="E27" s="87"/>
      <c r="F27" s="87"/>
    </row>
    <row r="28" spans="1:7" s="22" customFormat="1" ht="18" customHeight="1">
      <c r="A28" s="10" t="s">
        <v>62</v>
      </c>
      <c r="B28" s="33" t="s">
        <v>52</v>
      </c>
      <c r="C28" s="87">
        <v>1837</v>
      </c>
      <c r="D28" s="87">
        <v>21455</v>
      </c>
      <c r="E28" s="87">
        <v>18435</v>
      </c>
      <c r="F28" s="87">
        <v>132417</v>
      </c>
      <c r="G28" s="55"/>
    </row>
    <row r="29" spans="1:7" s="22" customFormat="1" ht="17.25" customHeight="1">
      <c r="A29" s="10" t="s">
        <v>98</v>
      </c>
      <c r="B29" s="33" t="s">
        <v>53</v>
      </c>
      <c r="C29" s="87">
        <v>4690</v>
      </c>
      <c r="D29" s="87">
        <v>70321</v>
      </c>
      <c r="E29" s="87">
        <v>-21090</v>
      </c>
      <c r="F29" s="87">
        <v>143823</v>
      </c>
      <c r="G29" s="55"/>
    </row>
    <row r="30" spans="1:7" s="42" customFormat="1" ht="18" customHeight="1">
      <c r="A30" s="15" t="s">
        <v>17</v>
      </c>
      <c r="B30" s="13">
        <v>2</v>
      </c>
      <c r="C30" s="89">
        <v>584209</v>
      </c>
      <c r="D30" s="89">
        <v>1311902</v>
      </c>
      <c r="E30" s="89">
        <v>98725</v>
      </c>
      <c r="F30" s="89">
        <v>268967</v>
      </c>
      <c r="G30" s="57"/>
    </row>
    <row r="31" spans="1:7" s="22" customFormat="1" ht="18.75" customHeight="1">
      <c r="A31" s="16" t="s">
        <v>48</v>
      </c>
      <c r="B31" s="33"/>
      <c r="C31" s="87"/>
      <c r="D31" s="87"/>
      <c r="E31" s="87"/>
      <c r="F31" s="87"/>
    </row>
    <row r="32" spans="1:7" s="22" customFormat="1" ht="18.75" customHeight="1">
      <c r="A32" s="10" t="s">
        <v>99</v>
      </c>
      <c r="B32" s="33" t="s">
        <v>63</v>
      </c>
      <c r="C32" s="87">
        <v>0</v>
      </c>
      <c r="D32" s="87">
        <v>0</v>
      </c>
      <c r="E32" s="87">
        <v>0</v>
      </c>
      <c r="F32" s="87">
        <v>0</v>
      </c>
    </row>
    <row r="33" spans="1:7" s="22" customFormat="1" ht="18.75" customHeight="1">
      <c r="A33" s="16" t="s">
        <v>48</v>
      </c>
      <c r="B33" s="33"/>
      <c r="C33" s="87"/>
      <c r="D33" s="87"/>
      <c r="E33" s="87"/>
      <c r="F33" s="87"/>
    </row>
    <row r="34" spans="1:7" s="22" customFormat="1" ht="18.75" customHeight="1">
      <c r="A34" s="36" t="s">
        <v>100</v>
      </c>
      <c r="B34" s="33" t="s">
        <v>101</v>
      </c>
      <c r="C34" s="87">
        <v>0</v>
      </c>
      <c r="D34" s="87">
        <v>0</v>
      </c>
      <c r="E34" s="87">
        <v>0</v>
      </c>
      <c r="F34" s="87">
        <v>0</v>
      </c>
    </row>
    <row r="35" spans="1:7" s="22" customFormat="1" ht="18.75" customHeight="1">
      <c r="A35" s="10" t="s">
        <v>102</v>
      </c>
      <c r="B35" s="33" t="s">
        <v>103</v>
      </c>
      <c r="C35" s="87">
        <v>0</v>
      </c>
      <c r="D35" s="87">
        <v>0</v>
      </c>
      <c r="E35" s="87">
        <v>0</v>
      </c>
      <c r="F35" s="87">
        <v>0</v>
      </c>
      <c r="G35" s="55"/>
    </row>
    <row r="36" spans="1:7" s="22" customFormat="1" ht="18.75" customHeight="1">
      <c r="A36" s="10" t="s">
        <v>104</v>
      </c>
      <c r="B36" s="33" t="s">
        <v>65</v>
      </c>
      <c r="C36" s="87">
        <v>0</v>
      </c>
      <c r="D36" s="87">
        <v>0</v>
      </c>
      <c r="E36" s="87">
        <v>0</v>
      </c>
      <c r="F36" s="87">
        <v>0</v>
      </c>
      <c r="G36" s="55"/>
    </row>
    <row r="37" spans="1:7" s="22" customFormat="1" ht="18.75" customHeight="1">
      <c r="A37" s="10" t="s">
        <v>105</v>
      </c>
      <c r="B37" s="33" t="s">
        <v>106</v>
      </c>
      <c r="C37" s="87">
        <v>130501</v>
      </c>
      <c r="D37" s="87">
        <v>252357</v>
      </c>
      <c r="E37" s="87">
        <v>0</v>
      </c>
      <c r="F37" s="87">
        <v>47134</v>
      </c>
    </row>
    <row r="38" spans="1:7" s="22" customFormat="1" ht="18.75" customHeight="1">
      <c r="A38" s="10" t="s">
        <v>107</v>
      </c>
      <c r="B38" s="33" t="s">
        <v>108</v>
      </c>
      <c r="C38" s="87">
        <v>10312</v>
      </c>
      <c r="D38" s="87">
        <v>19543</v>
      </c>
      <c r="E38" s="87">
        <v>412</v>
      </c>
      <c r="F38" s="87">
        <v>1199</v>
      </c>
      <c r="G38" s="55"/>
    </row>
    <row r="39" spans="1:7" s="22" customFormat="1" ht="18.75" customHeight="1">
      <c r="A39" s="10" t="s">
        <v>109</v>
      </c>
      <c r="B39" s="33" t="s">
        <v>110</v>
      </c>
      <c r="C39" s="87">
        <v>434446</v>
      </c>
      <c r="D39" s="87">
        <v>1015283</v>
      </c>
      <c r="E39" s="87">
        <v>90541</v>
      </c>
      <c r="F39" s="87">
        <v>202918</v>
      </c>
      <c r="G39" s="55"/>
    </row>
    <row r="40" spans="1:7" s="22" customFormat="1" ht="18.75" customHeight="1">
      <c r="A40" s="10" t="s">
        <v>111</v>
      </c>
      <c r="B40" s="33" t="s">
        <v>112</v>
      </c>
      <c r="C40" s="87">
        <v>8950</v>
      </c>
      <c r="D40" s="87">
        <v>24719</v>
      </c>
      <c r="E40" s="87">
        <v>2096</v>
      </c>
      <c r="F40" s="87">
        <v>4596</v>
      </c>
      <c r="G40" s="55"/>
    </row>
    <row r="41" spans="1:7" s="22" customFormat="1" ht="18.75" customHeight="1">
      <c r="A41" s="10" t="s">
        <v>113</v>
      </c>
      <c r="B41" s="33" t="s">
        <v>114</v>
      </c>
      <c r="C41" s="87">
        <v>0</v>
      </c>
      <c r="D41" s="87">
        <v>0</v>
      </c>
      <c r="E41" s="87">
        <v>5676</v>
      </c>
      <c r="F41" s="87">
        <v>13120</v>
      </c>
      <c r="G41" s="55"/>
    </row>
    <row r="42" spans="1:7" s="22" customFormat="1" ht="18.75" customHeight="1">
      <c r="A42" s="10" t="s">
        <v>18</v>
      </c>
      <c r="B42" s="33" t="s">
        <v>115</v>
      </c>
      <c r="C42" s="87"/>
      <c r="D42" s="87"/>
      <c r="E42" s="87"/>
      <c r="F42" s="87"/>
    </row>
    <row r="43" spans="1:7" s="22" customFormat="1" ht="18.75" customHeight="1">
      <c r="A43" s="10" t="s">
        <v>64</v>
      </c>
      <c r="B43" s="33" t="s">
        <v>116</v>
      </c>
      <c r="C43" s="87"/>
      <c r="D43" s="87"/>
      <c r="E43" s="87"/>
      <c r="F43" s="87"/>
    </row>
    <row r="44" spans="1:7" s="22" customFormat="1" ht="18.75" customHeight="1">
      <c r="A44" s="16" t="s">
        <v>117</v>
      </c>
      <c r="B44" s="33">
        <v>3</v>
      </c>
      <c r="C44" s="87">
        <v>1022683</v>
      </c>
      <c r="D44" s="87">
        <v>3089635</v>
      </c>
      <c r="E44" s="87">
        <v>469372</v>
      </c>
      <c r="F44" s="87">
        <v>1178038</v>
      </c>
      <c r="G44" s="55"/>
    </row>
    <row r="45" spans="1:7" s="22" customFormat="1" ht="43.5" customHeight="1">
      <c r="A45" s="16" t="s">
        <v>118</v>
      </c>
      <c r="B45" s="26">
        <v>4</v>
      </c>
      <c r="C45" s="87">
        <v>1778176</v>
      </c>
      <c r="D45" s="87">
        <v>4663352</v>
      </c>
      <c r="E45" s="87">
        <v>1695111</v>
      </c>
      <c r="F45" s="87">
        <v>2377330</v>
      </c>
      <c r="G45" s="55"/>
    </row>
    <row r="46" spans="1:7" s="22" customFormat="1" ht="19.5" customHeight="1">
      <c r="A46" s="18" t="s">
        <v>119</v>
      </c>
      <c r="B46" s="26">
        <v>5</v>
      </c>
      <c r="C46" s="87">
        <v>263476</v>
      </c>
      <c r="D46" s="87">
        <v>314954</v>
      </c>
      <c r="E46" s="87">
        <v>20430</v>
      </c>
      <c r="F46" s="87">
        <v>20593</v>
      </c>
    </row>
    <row r="47" spans="1:7" s="22" customFormat="1" ht="19.5" customHeight="1">
      <c r="A47" s="18" t="s">
        <v>120</v>
      </c>
      <c r="B47" s="26">
        <v>6</v>
      </c>
      <c r="C47" s="87">
        <v>428081</v>
      </c>
      <c r="D47" s="87">
        <v>866712</v>
      </c>
      <c r="E47" s="87">
        <v>1194816</v>
      </c>
      <c r="F47" s="87">
        <v>1916803</v>
      </c>
      <c r="G47" s="55"/>
    </row>
    <row r="48" spans="1:7" s="22" customFormat="1" ht="19.5" customHeight="1">
      <c r="A48" s="18" t="s">
        <v>121</v>
      </c>
      <c r="B48" s="26">
        <v>7</v>
      </c>
      <c r="C48" s="87">
        <v>0</v>
      </c>
      <c r="D48" s="87">
        <v>0</v>
      </c>
      <c r="E48" s="87">
        <v>0</v>
      </c>
      <c r="F48" s="87">
        <v>0</v>
      </c>
    </row>
    <row r="49" spans="1:7" s="22" customFormat="1" ht="17.25" customHeight="1">
      <c r="A49" s="18" t="s">
        <v>122</v>
      </c>
      <c r="B49" s="26">
        <v>8</v>
      </c>
      <c r="C49" s="87">
        <v>0</v>
      </c>
      <c r="D49" s="87">
        <v>0</v>
      </c>
      <c r="E49" s="87">
        <v>0</v>
      </c>
      <c r="F49" s="87">
        <v>0</v>
      </c>
      <c r="G49" s="55"/>
    </row>
    <row r="50" spans="1:7" s="22" customFormat="1" ht="18" customHeight="1">
      <c r="A50" s="16" t="s">
        <v>123</v>
      </c>
      <c r="B50" s="26">
        <v>9</v>
      </c>
      <c r="C50" s="87"/>
      <c r="D50" s="87"/>
      <c r="E50" s="87"/>
      <c r="F50" s="87"/>
    </row>
    <row r="51" spans="1:7" s="22" customFormat="1" ht="18.75" customHeight="1">
      <c r="A51" s="15" t="s">
        <v>124</v>
      </c>
      <c r="B51" s="21">
        <v>10</v>
      </c>
      <c r="C51" s="90">
        <v>13419</v>
      </c>
      <c r="D51" s="90">
        <v>25339</v>
      </c>
      <c r="E51" s="90">
        <v>0</v>
      </c>
      <c r="F51" s="90">
        <v>0</v>
      </c>
    </row>
    <row r="52" spans="1:7" s="22" customFormat="1" ht="14.25" customHeight="1">
      <c r="A52" s="19" t="s">
        <v>48</v>
      </c>
      <c r="B52" s="33"/>
      <c r="C52" s="87"/>
      <c r="D52" s="87"/>
      <c r="E52" s="87"/>
      <c r="F52" s="87"/>
    </row>
    <row r="53" spans="1:7" s="22" customFormat="1" ht="19.5" customHeight="1">
      <c r="A53" s="10" t="s">
        <v>125</v>
      </c>
      <c r="B53" s="34" t="s">
        <v>251</v>
      </c>
      <c r="C53" s="87">
        <v>0</v>
      </c>
      <c r="D53" s="87">
        <v>0</v>
      </c>
      <c r="E53" s="87">
        <v>0</v>
      </c>
      <c r="F53" s="87">
        <v>0</v>
      </c>
    </row>
    <row r="54" spans="1:7" s="22" customFormat="1" ht="19.5" customHeight="1">
      <c r="A54" s="10" t="s">
        <v>126</v>
      </c>
      <c r="B54" s="33" t="s">
        <v>127</v>
      </c>
      <c r="C54" s="87">
        <v>0</v>
      </c>
      <c r="D54" s="87">
        <v>0</v>
      </c>
      <c r="E54" s="87">
        <v>0</v>
      </c>
      <c r="F54" s="87">
        <v>0</v>
      </c>
    </row>
    <row r="55" spans="1:7" s="22" customFormat="1" ht="19.5" customHeight="1">
      <c r="A55" s="10" t="s">
        <v>128</v>
      </c>
      <c r="B55" s="33" t="s">
        <v>129</v>
      </c>
      <c r="C55" s="87">
        <v>0</v>
      </c>
      <c r="D55" s="87">
        <v>0</v>
      </c>
      <c r="E55" s="87">
        <v>0</v>
      </c>
      <c r="F55" s="87">
        <v>0</v>
      </c>
    </row>
    <row r="56" spans="1:7" s="22" customFormat="1" ht="19.5" customHeight="1">
      <c r="A56" s="10" t="s">
        <v>130</v>
      </c>
      <c r="B56" s="33" t="s">
        <v>131</v>
      </c>
      <c r="C56" s="87">
        <v>13419</v>
      </c>
      <c r="D56" s="87">
        <v>25339</v>
      </c>
      <c r="E56" s="87">
        <v>0</v>
      </c>
      <c r="F56" s="87">
        <v>0</v>
      </c>
    </row>
    <row r="57" spans="1:7" s="22" customFormat="1" ht="27.75" customHeight="1">
      <c r="A57" s="16" t="s">
        <v>132</v>
      </c>
      <c r="B57" s="26">
        <v>11</v>
      </c>
      <c r="C57" s="87">
        <v>39200</v>
      </c>
      <c r="D57" s="87">
        <v>290242</v>
      </c>
      <c r="E57" s="87">
        <v>80883</v>
      </c>
      <c r="F57" s="87">
        <v>460400</v>
      </c>
      <c r="G57" s="55"/>
    </row>
    <row r="58" spans="1:7" s="22" customFormat="1" ht="19.5" customHeight="1">
      <c r="A58" s="10" t="s">
        <v>68</v>
      </c>
      <c r="B58" s="26">
        <v>12</v>
      </c>
      <c r="C58" s="87">
        <v>226</v>
      </c>
      <c r="D58" s="87">
        <v>1231</v>
      </c>
      <c r="E58" s="87">
        <v>10706</v>
      </c>
      <c r="F58" s="87">
        <v>30530</v>
      </c>
      <c r="G58" s="55"/>
    </row>
    <row r="59" spans="1:7" s="22" customFormat="1" ht="19.5" customHeight="1">
      <c r="A59" s="20" t="s">
        <v>133</v>
      </c>
      <c r="B59" s="21">
        <v>13</v>
      </c>
      <c r="C59" s="90">
        <v>4497198</v>
      </c>
      <c r="D59" s="225">
        <v>11611657</v>
      </c>
      <c r="E59" s="90">
        <v>3743140</v>
      </c>
      <c r="F59" s="225">
        <v>7009191</v>
      </c>
      <c r="G59" s="55"/>
    </row>
    <row r="60" spans="1:7" s="41" customFormat="1" ht="20.25" customHeight="1">
      <c r="A60" s="20" t="s">
        <v>69</v>
      </c>
      <c r="B60" s="21">
        <v>14</v>
      </c>
      <c r="C60" s="90">
        <v>307040</v>
      </c>
      <c r="D60" s="90">
        <v>751604</v>
      </c>
      <c r="E60" s="90">
        <v>249656</v>
      </c>
      <c r="F60" s="90">
        <v>833825</v>
      </c>
      <c r="G60" s="56"/>
    </row>
    <row r="61" spans="1:7" s="22" customFormat="1" ht="20.25" customHeight="1">
      <c r="A61" s="19" t="s">
        <v>48</v>
      </c>
      <c r="B61" s="33"/>
      <c r="C61" s="87"/>
      <c r="D61" s="87"/>
      <c r="E61" s="87"/>
      <c r="F61" s="87"/>
    </row>
    <row r="62" spans="1:7" s="22" customFormat="1" ht="20.25" customHeight="1">
      <c r="A62" s="10" t="s">
        <v>70</v>
      </c>
      <c r="B62" s="33" t="s">
        <v>77</v>
      </c>
      <c r="C62" s="87">
        <v>0</v>
      </c>
      <c r="D62" s="87">
        <v>0</v>
      </c>
      <c r="E62" s="87">
        <v>0</v>
      </c>
      <c r="F62" s="87">
        <v>0</v>
      </c>
      <c r="G62" s="55"/>
    </row>
    <row r="63" spans="1:7" s="22" customFormat="1" ht="20.25" customHeight="1">
      <c r="A63" s="10" t="s">
        <v>71</v>
      </c>
      <c r="B63" s="33" t="s">
        <v>79</v>
      </c>
      <c r="C63" s="87">
        <v>28551</v>
      </c>
      <c r="D63" s="87">
        <v>85734</v>
      </c>
      <c r="E63" s="87">
        <v>45759</v>
      </c>
      <c r="F63" s="87">
        <v>127898</v>
      </c>
      <c r="G63" s="55"/>
    </row>
    <row r="64" spans="1:7" s="22" customFormat="1" ht="20.25" customHeight="1">
      <c r="A64" s="10" t="s">
        <v>72</v>
      </c>
      <c r="B64" s="33" t="s">
        <v>80</v>
      </c>
      <c r="C64" s="87">
        <v>234859</v>
      </c>
      <c r="D64" s="87">
        <v>576310</v>
      </c>
      <c r="E64" s="87">
        <v>217433</v>
      </c>
      <c r="F64" s="87">
        <v>633563</v>
      </c>
      <c r="G64" s="55"/>
    </row>
    <row r="65" spans="1:7" s="22" customFormat="1" ht="20.25" customHeight="1">
      <c r="A65" s="10" t="s">
        <v>73</v>
      </c>
      <c r="B65" s="33" t="s">
        <v>82</v>
      </c>
      <c r="C65" s="87">
        <v>43630</v>
      </c>
      <c r="D65" s="87">
        <v>89560</v>
      </c>
      <c r="E65" s="87">
        <v>-13536</v>
      </c>
      <c r="F65" s="87">
        <v>72364</v>
      </c>
      <c r="G65" s="55"/>
    </row>
    <row r="66" spans="1:7" s="22" customFormat="1" ht="20.25" customHeight="1">
      <c r="A66" s="20" t="s">
        <v>74</v>
      </c>
      <c r="B66" s="21">
        <v>15</v>
      </c>
      <c r="C66" s="90">
        <v>58986</v>
      </c>
      <c r="D66" s="90">
        <v>137136</v>
      </c>
      <c r="E66" s="90">
        <v>14264</v>
      </c>
      <c r="F66" s="90">
        <v>34111</v>
      </c>
      <c r="G66" s="55"/>
    </row>
    <row r="67" spans="1:7" s="22" customFormat="1" ht="18" customHeight="1">
      <c r="A67" s="19" t="s">
        <v>48</v>
      </c>
      <c r="B67" s="33"/>
      <c r="C67" s="87"/>
      <c r="D67" s="87"/>
      <c r="E67" s="87"/>
      <c r="F67" s="87"/>
    </row>
    <row r="68" spans="1:7" s="22" customFormat="1" ht="18" customHeight="1">
      <c r="A68" s="10" t="s">
        <v>134</v>
      </c>
      <c r="B68" s="33" t="s">
        <v>135</v>
      </c>
      <c r="C68" s="87"/>
      <c r="D68" s="87"/>
      <c r="E68" s="87"/>
      <c r="F68" s="87"/>
    </row>
    <row r="69" spans="1:7" s="22" customFormat="1" ht="18" customHeight="1">
      <c r="A69" s="10" t="s">
        <v>136</v>
      </c>
      <c r="B69" s="33" t="s">
        <v>137</v>
      </c>
      <c r="C69" s="87">
        <v>2841</v>
      </c>
      <c r="D69" s="87">
        <v>5924</v>
      </c>
      <c r="E69" s="87">
        <v>1112</v>
      </c>
      <c r="F69" s="87">
        <v>2313</v>
      </c>
    </row>
    <row r="70" spans="1:7" s="22" customFormat="1" ht="18" customHeight="1">
      <c r="A70" s="10" t="s">
        <v>138</v>
      </c>
      <c r="B70" s="33" t="s">
        <v>139</v>
      </c>
      <c r="C70" s="87">
        <v>47900</v>
      </c>
      <c r="D70" s="87">
        <v>105845</v>
      </c>
      <c r="E70" s="87">
        <v>6362</v>
      </c>
      <c r="F70" s="87">
        <v>17269</v>
      </c>
    </row>
    <row r="71" spans="1:7" s="22" customFormat="1" ht="18" customHeight="1">
      <c r="A71" s="10" t="s">
        <v>381</v>
      </c>
      <c r="B71" s="33" t="s">
        <v>140</v>
      </c>
      <c r="C71" s="87">
        <v>0</v>
      </c>
      <c r="D71" s="87">
        <v>0</v>
      </c>
      <c r="E71" s="87">
        <v>0</v>
      </c>
      <c r="F71" s="87">
        <v>0</v>
      </c>
    </row>
    <row r="72" spans="1:7" s="22" customFormat="1" ht="18" customHeight="1">
      <c r="A72" s="10" t="s">
        <v>141</v>
      </c>
      <c r="B72" s="33" t="s">
        <v>142</v>
      </c>
      <c r="C72" s="87">
        <v>0</v>
      </c>
      <c r="D72" s="87">
        <v>378</v>
      </c>
      <c r="E72" s="87">
        <v>0</v>
      </c>
      <c r="F72" s="87">
        <v>17</v>
      </c>
    </row>
    <row r="73" spans="1:7" s="22" customFormat="1" ht="18" customHeight="1">
      <c r="A73" s="10" t="s">
        <v>143</v>
      </c>
      <c r="B73" s="33" t="s">
        <v>144</v>
      </c>
      <c r="C73" s="87">
        <v>8245</v>
      </c>
      <c r="D73" s="87">
        <v>24989</v>
      </c>
      <c r="E73" s="87">
        <v>6790</v>
      </c>
      <c r="F73" s="87">
        <v>14512</v>
      </c>
    </row>
    <row r="74" spans="1:7" s="41" customFormat="1" ht="19.5" customHeight="1">
      <c r="A74" s="15" t="s">
        <v>145</v>
      </c>
      <c r="B74" s="21">
        <v>16</v>
      </c>
      <c r="C74" s="91">
        <v>0</v>
      </c>
      <c r="D74" s="91">
        <v>0</v>
      </c>
      <c r="E74" s="91">
        <v>0</v>
      </c>
      <c r="F74" s="91">
        <v>0</v>
      </c>
      <c r="G74" s="53"/>
    </row>
    <row r="75" spans="1:7" s="22" customFormat="1" ht="19.5" customHeight="1">
      <c r="A75" s="16" t="s">
        <v>48</v>
      </c>
      <c r="B75" s="33"/>
      <c r="C75" s="92"/>
      <c r="D75" s="93"/>
      <c r="E75" s="92"/>
      <c r="F75" s="93"/>
    </row>
    <row r="76" spans="1:7" s="22" customFormat="1" ht="19.5" customHeight="1">
      <c r="A76" s="10" t="s">
        <v>146</v>
      </c>
      <c r="B76" s="33" t="s">
        <v>147</v>
      </c>
      <c r="C76" s="92"/>
      <c r="D76" s="93"/>
      <c r="E76" s="92"/>
      <c r="F76" s="93"/>
    </row>
    <row r="77" spans="1:7" s="22" customFormat="1" ht="19.5" customHeight="1">
      <c r="A77" s="10" t="s">
        <v>148</v>
      </c>
      <c r="B77" s="33" t="s">
        <v>149</v>
      </c>
      <c r="C77" s="92"/>
      <c r="D77" s="93"/>
      <c r="E77" s="92"/>
      <c r="F77" s="93"/>
    </row>
    <row r="78" spans="1:7" s="22" customFormat="1" ht="19.5" customHeight="1">
      <c r="A78" s="10" t="s">
        <v>150</v>
      </c>
      <c r="B78" s="33" t="s">
        <v>151</v>
      </c>
      <c r="C78" s="92"/>
      <c r="D78" s="93"/>
      <c r="E78" s="92"/>
      <c r="F78" s="93"/>
    </row>
    <row r="79" spans="1:7" s="22" customFormat="1" ht="19.5" customHeight="1">
      <c r="A79" s="10" t="s">
        <v>152</v>
      </c>
      <c r="B79" s="33" t="s">
        <v>153</v>
      </c>
      <c r="C79" s="92"/>
      <c r="D79" s="93"/>
      <c r="E79" s="92"/>
      <c r="F79" s="93"/>
    </row>
    <row r="80" spans="1:7" s="22" customFormat="1" ht="19.5" customHeight="1">
      <c r="A80" s="10" t="s">
        <v>154</v>
      </c>
      <c r="B80" s="33" t="s">
        <v>155</v>
      </c>
      <c r="C80" s="92"/>
      <c r="D80" s="93"/>
      <c r="E80" s="92"/>
      <c r="F80" s="93"/>
    </row>
    <row r="81" spans="1:7" s="22" customFormat="1" ht="19.5" customHeight="1">
      <c r="A81" s="16" t="s">
        <v>156</v>
      </c>
      <c r="B81" s="26">
        <v>17</v>
      </c>
      <c r="C81" s="87">
        <v>396821</v>
      </c>
      <c r="D81" s="87">
        <v>879906</v>
      </c>
      <c r="E81" s="87">
        <v>118071</v>
      </c>
      <c r="F81" s="87">
        <v>175854</v>
      </c>
      <c r="G81" s="55"/>
    </row>
    <row r="82" spans="1:7" s="22" customFormat="1" ht="39" customHeight="1">
      <c r="A82" s="16" t="s">
        <v>157</v>
      </c>
      <c r="B82" s="26">
        <v>18</v>
      </c>
      <c r="C82" s="87">
        <v>1778040</v>
      </c>
      <c r="D82" s="87">
        <v>5388864</v>
      </c>
      <c r="E82" s="87">
        <v>1089677</v>
      </c>
      <c r="F82" s="87">
        <v>2884469</v>
      </c>
      <c r="G82" s="55"/>
    </row>
    <row r="83" spans="1:7" s="22" customFormat="1" ht="19.5" customHeight="1">
      <c r="A83" s="16" t="s">
        <v>158</v>
      </c>
      <c r="B83" s="26">
        <v>19</v>
      </c>
      <c r="C83" s="87">
        <v>45139</v>
      </c>
      <c r="D83" s="87">
        <v>100043</v>
      </c>
      <c r="E83" s="87">
        <v>1227</v>
      </c>
      <c r="F83" s="87">
        <v>2816</v>
      </c>
      <c r="G83" s="55"/>
    </row>
    <row r="84" spans="1:7" s="22" customFormat="1" ht="19.5" customHeight="1">
      <c r="A84" s="16" t="s">
        <v>159</v>
      </c>
      <c r="B84" s="26">
        <v>20</v>
      </c>
      <c r="C84" s="87">
        <v>400805</v>
      </c>
      <c r="D84" s="87">
        <v>866637</v>
      </c>
      <c r="E84" s="87">
        <v>980791</v>
      </c>
      <c r="F84" s="87">
        <v>1668622</v>
      </c>
      <c r="G84" s="55"/>
    </row>
    <row r="85" spans="1:7" s="22" customFormat="1" ht="19.5" customHeight="1">
      <c r="A85" s="16" t="s">
        <v>160</v>
      </c>
      <c r="B85" s="26">
        <v>21</v>
      </c>
      <c r="C85" s="87">
        <v>0</v>
      </c>
      <c r="D85" s="87">
        <v>0</v>
      </c>
      <c r="E85" s="87">
        <v>0</v>
      </c>
      <c r="F85" s="87">
        <v>0</v>
      </c>
    </row>
    <row r="86" spans="1:7" s="22" customFormat="1" ht="19.5" customHeight="1">
      <c r="A86" s="16" t="s">
        <v>83</v>
      </c>
      <c r="B86" s="26">
        <v>22</v>
      </c>
      <c r="C86" s="87">
        <v>178</v>
      </c>
      <c r="D86" s="87">
        <v>178</v>
      </c>
      <c r="E86" s="87">
        <v>0</v>
      </c>
      <c r="F86" s="87">
        <v>30</v>
      </c>
      <c r="G86" s="55"/>
    </row>
    <row r="87" spans="1:7" s="22" customFormat="1" ht="18.75" customHeight="1">
      <c r="A87" s="16" t="s">
        <v>161</v>
      </c>
      <c r="B87" s="26">
        <v>23</v>
      </c>
      <c r="C87" s="92"/>
      <c r="D87" s="93"/>
      <c r="E87" s="92"/>
      <c r="F87" s="93"/>
    </row>
    <row r="88" spans="1:7" s="22" customFormat="1" ht="18" customHeight="1">
      <c r="A88" s="16" t="s">
        <v>162</v>
      </c>
      <c r="B88" s="21">
        <v>24</v>
      </c>
      <c r="C88" s="91">
        <v>6902</v>
      </c>
      <c r="D88" s="91">
        <v>21506</v>
      </c>
      <c r="E88" s="91">
        <v>0</v>
      </c>
      <c r="F88" s="91">
        <v>0</v>
      </c>
    </row>
    <row r="89" spans="1:7" s="22" customFormat="1" ht="18" customHeight="1">
      <c r="A89" s="19" t="s">
        <v>48</v>
      </c>
      <c r="B89" s="33"/>
      <c r="C89" s="92"/>
      <c r="D89" s="93"/>
      <c r="E89" s="92"/>
      <c r="F89" s="93"/>
    </row>
    <row r="90" spans="1:7" s="22" customFormat="1" ht="20.25" customHeight="1">
      <c r="A90" s="10" t="s">
        <v>125</v>
      </c>
      <c r="B90" s="33" t="s">
        <v>163</v>
      </c>
      <c r="C90" s="87">
        <v>0</v>
      </c>
      <c r="D90" s="87">
        <v>0</v>
      </c>
      <c r="E90" s="87">
        <v>0</v>
      </c>
      <c r="F90" s="87">
        <v>0</v>
      </c>
    </row>
    <row r="91" spans="1:7" s="22" customFormat="1" ht="20.25" customHeight="1">
      <c r="A91" s="10" t="s">
        <v>126</v>
      </c>
      <c r="B91" s="33" t="s">
        <v>164</v>
      </c>
      <c r="C91" s="87">
        <v>0</v>
      </c>
      <c r="D91" s="87">
        <v>0</v>
      </c>
      <c r="E91" s="87">
        <v>0</v>
      </c>
      <c r="F91" s="87">
        <v>0</v>
      </c>
    </row>
    <row r="92" spans="1:7" s="22" customFormat="1" ht="20.25" customHeight="1">
      <c r="A92" s="10" t="s">
        <v>128</v>
      </c>
      <c r="B92" s="33" t="s">
        <v>165</v>
      </c>
      <c r="C92" s="87">
        <v>0</v>
      </c>
      <c r="D92" s="87">
        <v>0</v>
      </c>
      <c r="E92" s="87">
        <v>0</v>
      </c>
      <c r="F92" s="87">
        <v>0</v>
      </c>
    </row>
    <row r="93" spans="1:7" s="22" customFormat="1" ht="20.25" customHeight="1">
      <c r="A93" s="10" t="s">
        <v>130</v>
      </c>
      <c r="B93" s="33" t="s">
        <v>166</v>
      </c>
      <c r="C93" s="87">
        <v>6902</v>
      </c>
      <c r="D93" s="87">
        <v>21506</v>
      </c>
      <c r="E93" s="87">
        <v>0</v>
      </c>
      <c r="F93" s="87">
        <v>0</v>
      </c>
    </row>
    <row r="94" spans="1:7" s="22" customFormat="1" ht="29.25" customHeight="1">
      <c r="A94" s="16" t="s">
        <v>167</v>
      </c>
      <c r="B94" s="26">
        <v>25</v>
      </c>
      <c r="C94" s="87">
        <v>95789</v>
      </c>
      <c r="D94" s="87">
        <v>199697</v>
      </c>
      <c r="E94" s="87">
        <v>62574</v>
      </c>
      <c r="F94" s="87">
        <v>517708</v>
      </c>
      <c r="G94" s="55"/>
    </row>
    <row r="95" spans="1:7" s="22" customFormat="1" ht="19.5" customHeight="1">
      <c r="A95" s="18" t="s">
        <v>75</v>
      </c>
      <c r="B95" s="26">
        <v>26</v>
      </c>
      <c r="C95" s="91">
        <v>207936</v>
      </c>
      <c r="D95" s="91">
        <v>546528</v>
      </c>
      <c r="E95" s="91">
        <v>441803</v>
      </c>
      <c r="F95" s="91">
        <v>1284847</v>
      </c>
      <c r="G95" s="55"/>
    </row>
    <row r="96" spans="1:7" s="22" customFormat="1" ht="15" customHeight="1">
      <c r="A96" s="19" t="s">
        <v>48</v>
      </c>
      <c r="B96" s="33"/>
      <c r="C96" s="87"/>
      <c r="D96" s="87"/>
      <c r="E96" s="87"/>
      <c r="F96" s="87"/>
    </row>
    <row r="97" spans="1:7" s="22" customFormat="1" ht="19.5" customHeight="1">
      <c r="A97" s="10" t="s">
        <v>76</v>
      </c>
      <c r="B97" s="33" t="s">
        <v>168</v>
      </c>
      <c r="C97" s="87">
        <v>67985</v>
      </c>
      <c r="D97" s="87">
        <v>209438</v>
      </c>
      <c r="E97" s="87">
        <v>240269</v>
      </c>
      <c r="F97" s="87">
        <v>747854</v>
      </c>
      <c r="G97" s="55"/>
    </row>
    <row r="98" spans="1:7" s="22" customFormat="1" ht="19.5" customHeight="1">
      <c r="A98" s="10" t="s">
        <v>170</v>
      </c>
      <c r="B98" s="33" t="s">
        <v>169</v>
      </c>
      <c r="C98" s="87">
        <v>505</v>
      </c>
      <c r="D98" s="87">
        <v>2077</v>
      </c>
      <c r="E98" s="87">
        <v>608</v>
      </c>
      <c r="F98" s="87">
        <v>5708</v>
      </c>
      <c r="G98" s="59"/>
    </row>
    <row r="99" spans="1:7" s="22" customFormat="1" ht="19.5" customHeight="1">
      <c r="A99" s="10" t="s">
        <v>254</v>
      </c>
      <c r="B99" s="33" t="s">
        <v>171</v>
      </c>
      <c r="C99" s="87">
        <v>86047</v>
      </c>
      <c r="D99" s="87">
        <v>240434</v>
      </c>
      <c r="E99" s="87">
        <v>166256</v>
      </c>
      <c r="F99" s="87">
        <v>421661</v>
      </c>
    </row>
    <row r="100" spans="1:7" s="22" customFormat="1" ht="19.5" customHeight="1">
      <c r="A100" s="10" t="s">
        <v>78</v>
      </c>
      <c r="B100" s="33" t="s">
        <v>172</v>
      </c>
      <c r="C100" s="87">
        <v>45457</v>
      </c>
      <c r="D100" s="87">
        <v>69621</v>
      </c>
      <c r="E100" s="87">
        <v>12364</v>
      </c>
      <c r="F100" s="87">
        <v>42026</v>
      </c>
      <c r="G100" s="55"/>
    </row>
    <row r="101" spans="1:7" s="22" customFormat="1" ht="27.75" customHeight="1">
      <c r="A101" s="10" t="s">
        <v>81</v>
      </c>
      <c r="B101" s="33" t="s">
        <v>173</v>
      </c>
      <c r="C101" s="87">
        <v>7937</v>
      </c>
      <c r="D101" s="87">
        <v>24488</v>
      </c>
      <c r="E101" s="87">
        <v>22306</v>
      </c>
      <c r="F101" s="87">
        <v>67598</v>
      </c>
      <c r="G101" s="55"/>
    </row>
    <row r="102" spans="1:7" s="22" customFormat="1" ht="15.75" customHeight="1">
      <c r="A102" s="10" t="s">
        <v>175</v>
      </c>
      <c r="B102" s="33" t="s">
        <v>174</v>
      </c>
      <c r="C102" s="87">
        <v>5</v>
      </c>
      <c r="D102" s="87">
        <v>470</v>
      </c>
      <c r="E102" s="87">
        <v>0</v>
      </c>
      <c r="F102" s="87">
        <v>0</v>
      </c>
      <c r="G102" s="55"/>
    </row>
    <row r="103" spans="1:7" s="22" customFormat="1" ht="17.25" customHeight="1">
      <c r="A103" s="18" t="s">
        <v>84</v>
      </c>
      <c r="B103" s="26">
        <v>27</v>
      </c>
      <c r="C103" s="87">
        <v>2</v>
      </c>
      <c r="D103" s="87">
        <v>1272</v>
      </c>
      <c r="E103" s="87">
        <v>0</v>
      </c>
      <c r="F103" s="87"/>
    </row>
    <row r="104" spans="1:7" s="22" customFormat="1" ht="18.75" customHeight="1">
      <c r="A104" s="20" t="s">
        <v>176</v>
      </c>
      <c r="B104" s="21">
        <v>28</v>
      </c>
      <c r="C104" s="90">
        <v>3297638</v>
      </c>
      <c r="D104" s="90">
        <v>8893371</v>
      </c>
      <c r="E104" s="90">
        <v>2958063</v>
      </c>
      <c r="F104" s="90">
        <v>7402282</v>
      </c>
    </row>
    <row r="105" spans="1:7" s="22" customFormat="1" ht="27" customHeight="1">
      <c r="A105" s="15" t="s">
        <v>177</v>
      </c>
      <c r="B105" s="21">
        <v>29</v>
      </c>
      <c r="C105" s="90">
        <v>1199560</v>
      </c>
      <c r="D105" s="90">
        <v>2718286</v>
      </c>
      <c r="E105" s="90">
        <v>785077</v>
      </c>
      <c r="F105" s="90">
        <v>-393091</v>
      </c>
      <c r="G105" s="53"/>
    </row>
    <row r="106" spans="1:7" s="22" customFormat="1" ht="18" customHeight="1">
      <c r="A106" s="18" t="s">
        <v>85</v>
      </c>
      <c r="B106" s="26">
        <v>30</v>
      </c>
      <c r="C106" s="87">
        <v>353</v>
      </c>
      <c r="D106" s="90">
        <v>683</v>
      </c>
      <c r="E106" s="87">
        <v>1842</v>
      </c>
      <c r="F106" s="90">
        <v>4143</v>
      </c>
    </row>
    <row r="107" spans="1:7" s="22" customFormat="1" ht="27.75" customHeight="1">
      <c r="A107" s="15" t="s">
        <v>178</v>
      </c>
      <c r="B107" s="21">
        <v>31</v>
      </c>
      <c r="C107" s="90">
        <v>1199207</v>
      </c>
      <c r="D107" s="90">
        <v>2717603</v>
      </c>
      <c r="E107" s="90">
        <v>783235</v>
      </c>
      <c r="F107" s="90">
        <v>-397234</v>
      </c>
    </row>
    <row r="108" spans="1:7" s="22" customFormat="1" ht="18" customHeight="1">
      <c r="A108" s="18" t="s">
        <v>86</v>
      </c>
      <c r="B108" s="26">
        <v>32</v>
      </c>
      <c r="C108" s="93"/>
      <c r="D108" s="90"/>
      <c r="E108" s="93"/>
      <c r="F108" s="90"/>
    </row>
    <row r="109" spans="1:7" s="23" customFormat="1" ht="20.25" customHeight="1">
      <c r="A109" s="15" t="s">
        <v>179</v>
      </c>
      <c r="B109" s="35">
        <v>33</v>
      </c>
      <c r="C109" s="89">
        <v>1199207</v>
      </c>
      <c r="D109" s="90">
        <v>2717603</v>
      </c>
      <c r="E109" s="89">
        <v>783235</v>
      </c>
      <c r="F109" s="90">
        <v>-397234</v>
      </c>
    </row>
    <row r="110" spans="1:7" s="22" customFormat="1" ht="20.25" customHeight="1">
      <c r="B110" s="37"/>
      <c r="C110" s="221"/>
      <c r="D110" s="68"/>
      <c r="E110" s="209"/>
      <c r="F110" s="209"/>
      <c r="G110" s="54"/>
    </row>
    <row r="111" spans="1:7" s="51" customFormat="1" ht="13.5" customHeight="1">
      <c r="A111" s="49" t="str">
        <f>ББ!A119</f>
        <v>Председатель Правления _____________________________ /Лукьянов С. Н.  Дата  07.04.2021 г.</v>
      </c>
      <c r="B111" s="50"/>
      <c r="C111" s="222"/>
      <c r="D111" s="98"/>
      <c r="E111" s="210"/>
      <c r="F111" s="210"/>
      <c r="G111" s="54"/>
    </row>
    <row r="112" spans="1:7" s="61" customFormat="1" ht="13.5" customHeight="1">
      <c r="A112" s="49"/>
      <c r="B112" s="50"/>
      <c r="C112" s="222"/>
      <c r="D112" s="98"/>
      <c r="E112" s="210"/>
      <c r="F112" s="210"/>
      <c r="G112" s="54"/>
    </row>
    <row r="113" spans="1:7" s="51" customFormat="1" ht="15.75" customHeight="1">
      <c r="A113" s="41" t="str">
        <f>ББ!A120</f>
        <v>Главный бухгалтер ________________________________ / Хон Т.Э. Дата 07.04.2021 г.</v>
      </c>
      <c r="B113" s="52"/>
      <c r="C113" s="222"/>
      <c r="D113" s="99"/>
      <c r="E113" s="210"/>
      <c r="F113" s="210"/>
    </row>
    <row r="114" spans="1:7" s="61" customFormat="1" ht="15.75" customHeight="1">
      <c r="A114" s="41"/>
      <c r="B114" s="52"/>
      <c r="C114" s="222"/>
      <c r="D114" s="99"/>
      <c r="E114" s="211"/>
      <c r="F114" s="211"/>
    </row>
    <row r="115" spans="1:7" s="51" customFormat="1" ht="12.75" customHeight="1">
      <c r="A115" s="41" t="str">
        <f>ББ!A121</f>
        <v>Исполнитель____________________________________/Хон Т. Э. Дата 07.04.2021 г.</v>
      </c>
      <c r="B115" s="52"/>
      <c r="C115" s="222"/>
      <c r="D115" s="99"/>
      <c r="E115" s="208"/>
      <c r="F115" s="208"/>
    </row>
    <row r="116" spans="1:7" ht="13.5" customHeight="1">
      <c r="A116" s="23" t="s">
        <v>252</v>
      </c>
      <c r="B116" s="28"/>
    </row>
    <row r="117" spans="1:7" ht="25.5" customHeight="1">
      <c r="A117" s="22" t="s">
        <v>4</v>
      </c>
      <c r="B117" s="28"/>
      <c r="D117" s="226"/>
      <c r="G117" s="58"/>
    </row>
    <row r="118" spans="1:7" s="22" customFormat="1" ht="12" customHeight="1">
      <c r="A118" s="43"/>
      <c r="B118" s="44"/>
      <c r="C118" s="215"/>
      <c r="D118" s="237"/>
      <c r="E118" s="238"/>
      <c r="F118" s="208"/>
      <c r="G118" s="55"/>
    </row>
    <row r="119" spans="1:7" s="22" customFormat="1" ht="12" customHeight="1">
      <c r="A119" s="43"/>
      <c r="B119" s="44"/>
      <c r="C119" s="215"/>
      <c r="D119" s="239"/>
      <c r="E119" s="238"/>
      <c r="F119" s="208"/>
    </row>
    <row r="120" spans="1:7" s="22" customFormat="1" ht="12" customHeight="1">
      <c r="A120" s="43"/>
      <c r="B120" s="44"/>
      <c r="C120" s="215"/>
      <c r="D120" s="28"/>
      <c r="E120" s="238"/>
      <c r="F120" s="208"/>
    </row>
    <row r="121" spans="1:7" s="22" customFormat="1" ht="12" customHeight="1">
      <c r="A121" s="43"/>
      <c r="B121" s="44"/>
      <c r="C121" s="215"/>
      <c r="D121" s="28"/>
      <c r="E121" s="238"/>
      <c r="F121" s="208"/>
    </row>
    <row r="122" spans="1:7" s="22" customFormat="1" ht="12" customHeight="1">
      <c r="A122" s="43"/>
      <c r="B122" s="44"/>
      <c r="C122" s="215"/>
      <c r="D122" s="28"/>
      <c r="E122" s="238"/>
      <c r="F122" s="208"/>
    </row>
    <row r="123" spans="1:7" s="22" customFormat="1" ht="12" customHeight="1">
      <c r="A123" s="43"/>
      <c r="B123" s="44"/>
      <c r="C123" s="223"/>
      <c r="D123" s="240"/>
      <c r="E123" s="238"/>
      <c r="F123" s="208"/>
    </row>
    <row r="124" spans="1:7" s="22" customFormat="1" ht="12" customHeight="1">
      <c r="A124" s="43"/>
      <c r="B124" s="44"/>
      <c r="C124" s="215"/>
      <c r="D124" s="241"/>
      <c r="E124" s="238"/>
      <c r="F124" s="208"/>
    </row>
    <row r="125" spans="1:7" s="22" customFormat="1" ht="12" customHeight="1">
      <c r="A125" s="43"/>
      <c r="B125" s="44"/>
      <c r="C125" s="215"/>
      <c r="D125" s="100"/>
      <c r="E125" s="208"/>
      <c r="F125" s="208"/>
    </row>
    <row r="126" spans="1:7">
      <c r="C126" s="224"/>
    </row>
    <row r="127" spans="1:7">
      <c r="C127" s="224"/>
    </row>
  </sheetData>
  <mergeCells count="5">
    <mergeCell ref="E1:F3"/>
    <mergeCell ref="A4:G4"/>
    <mergeCell ref="A5:G5"/>
    <mergeCell ref="A6:G6"/>
    <mergeCell ref="A7:G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2"/>
  <sheetViews>
    <sheetView zoomScaleNormal="100" workbookViewId="0">
      <selection activeCell="F9" sqref="F9:F112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62" customWidth="1"/>
    <col min="4" max="4" width="14.140625" style="62" customWidth="1"/>
    <col min="5" max="5" width="9.140625" style="8"/>
    <col min="6" max="6" width="13.42578125" style="8" customWidth="1"/>
    <col min="7" max="16384" width="9.140625" style="8"/>
  </cols>
  <sheetData>
    <row r="1" spans="1:6" ht="26.25" customHeight="1">
      <c r="A1" s="242" t="s">
        <v>5</v>
      </c>
      <c r="B1" s="242"/>
      <c r="C1" s="242"/>
      <c r="D1" s="242"/>
    </row>
    <row r="2" spans="1:6">
      <c r="A2" s="242" t="s">
        <v>3</v>
      </c>
      <c r="B2" s="242"/>
      <c r="C2" s="242"/>
      <c r="D2" s="242"/>
    </row>
    <row r="3" spans="1:6">
      <c r="A3" s="243" t="s">
        <v>6</v>
      </c>
      <c r="B3" s="243"/>
      <c r="C3" s="243"/>
      <c r="D3" s="243"/>
    </row>
    <row r="4" spans="1:6">
      <c r="A4" s="242" t="s">
        <v>269</v>
      </c>
      <c r="B4" s="242"/>
      <c r="C4" s="242"/>
      <c r="D4" s="242"/>
    </row>
    <row r="5" spans="1:6">
      <c r="A5" s="71"/>
      <c r="B5" s="7"/>
      <c r="C5" s="254" t="s">
        <v>290</v>
      </c>
      <c r="D5" s="254"/>
    </row>
    <row r="6" spans="1:6" ht="38.25">
      <c r="A6" s="46" t="s">
        <v>7</v>
      </c>
      <c r="B6" s="5" t="s">
        <v>8</v>
      </c>
      <c r="C6" s="76" t="s">
        <v>181</v>
      </c>
      <c r="D6" s="5" t="s">
        <v>182</v>
      </c>
    </row>
    <row r="7" spans="1:6">
      <c r="A7" s="1">
        <v>1</v>
      </c>
      <c r="B7" s="6">
        <v>2</v>
      </c>
      <c r="C7" s="77">
        <v>3</v>
      </c>
      <c r="D7" s="6">
        <v>4</v>
      </c>
    </row>
    <row r="8" spans="1:6">
      <c r="A8" s="2" t="s">
        <v>9</v>
      </c>
      <c r="B8" s="5"/>
      <c r="C8" s="78"/>
      <c r="D8" s="12"/>
    </row>
    <row r="9" spans="1:6">
      <c r="A9" s="47" t="s">
        <v>10</v>
      </c>
      <c r="B9" s="24">
        <v>1</v>
      </c>
      <c r="C9" s="125">
        <f>F9</f>
        <v>836225015</v>
      </c>
      <c r="D9" s="125">
        <v>415915458</v>
      </c>
      <c r="F9" s="199">
        <v>836225015</v>
      </c>
    </row>
    <row r="10" spans="1:6">
      <c r="A10" s="47" t="s">
        <v>48</v>
      </c>
      <c r="B10" s="25"/>
      <c r="C10" s="126"/>
      <c r="D10" s="126"/>
      <c r="F10" s="200"/>
    </row>
    <row r="11" spans="1:6">
      <c r="A11" s="4" t="s">
        <v>11</v>
      </c>
      <c r="B11" s="25" t="s">
        <v>12</v>
      </c>
      <c r="C11" s="126"/>
      <c r="D11" s="126"/>
      <c r="F11" s="200"/>
    </row>
    <row r="12" spans="1:6">
      <c r="A12" s="4" t="s">
        <v>13</v>
      </c>
      <c r="B12" s="25" t="s">
        <v>14</v>
      </c>
      <c r="C12" s="127">
        <f>F12</f>
        <v>826487205</v>
      </c>
      <c r="D12" s="127">
        <v>415915458</v>
      </c>
      <c r="F12" s="199">
        <v>826487205</v>
      </c>
    </row>
    <row r="13" spans="1:6">
      <c r="A13" s="47" t="s">
        <v>15</v>
      </c>
      <c r="B13" s="24">
        <v>2</v>
      </c>
      <c r="C13" s="126"/>
      <c r="D13" s="126"/>
      <c r="F13" s="200"/>
    </row>
    <row r="14" spans="1:6">
      <c r="A14" s="47" t="s">
        <v>20</v>
      </c>
      <c r="B14" s="24">
        <v>3</v>
      </c>
      <c r="C14" s="126"/>
      <c r="D14" s="126"/>
      <c r="F14" s="200"/>
    </row>
    <row r="15" spans="1:6">
      <c r="A15" s="47" t="s">
        <v>48</v>
      </c>
      <c r="B15" s="25"/>
      <c r="C15" s="126"/>
      <c r="D15" s="126"/>
      <c r="F15" s="200"/>
    </row>
    <row r="16" spans="1:6">
      <c r="A16" s="4" t="s">
        <v>183</v>
      </c>
      <c r="B16" s="25" t="s">
        <v>66</v>
      </c>
      <c r="C16" s="126"/>
      <c r="D16" s="126"/>
      <c r="F16" s="200"/>
    </row>
    <row r="17" spans="1:6">
      <c r="A17" s="47" t="s">
        <v>19</v>
      </c>
      <c r="B17" s="24">
        <v>4</v>
      </c>
      <c r="C17" s="127">
        <f>F17</f>
        <v>2544359277</v>
      </c>
      <c r="D17" s="127">
        <v>5685454231</v>
      </c>
      <c r="F17" s="199">
        <v>2544359277</v>
      </c>
    </row>
    <row r="18" spans="1:6">
      <c r="A18" s="47" t="s">
        <v>48</v>
      </c>
      <c r="B18" s="25"/>
      <c r="C18" s="126"/>
      <c r="D18" s="126"/>
      <c r="F18" s="200"/>
    </row>
    <row r="19" spans="1:6">
      <c r="A19" s="4" t="s">
        <v>183</v>
      </c>
      <c r="B19" s="25" t="s">
        <v>67</v>
      </c>
      <c r="C19" s="127">
        <f>F19</f>
        <v>9525321</v>
      </c>
      <c r="D19" s="127">
        <v>54511941</v>
      </c>
      <c r="F19" s="199">
        <v>9525321</v>
      </c>
    </row>
    <row r="20" spans="1:6" ht="25.5">
      <c r="A20" s="11" t="s">
        <v>1</v>
      </c>
      <c r="B20" s="24">
        <v>5</v>
      </c>
      <c r="C20" s="127">
        <f>F20</f>
        <v>45442710451</v>
      </c>
      <c r="D20" s="127">
        <v>55034926473</v>
      </c>
      <c r="F20" s="199">
        <v>45442710451</v>
      </c>
    </row>
    <row r="21" spans="1:6">
      <c r="A21" s="47" t="s">
        <v>48</v>
      </c>
      <c r="B21" s="25"/>
      <c r="C21" s="126"/>
      <c r="D21" s="126"/>
      <c r="F21" s="200"/>
    </row>
    <row r="22" spans="1:6">
      <c r="A22" s="4" t="s">
        <v>183</v>
      </c>
      <c r="B22" s="25" t="s">
        <v>184</v>
      </c>
      <c r="C22" s="127">
        <f>F22</f>
        <v>265690831</v>
      </c>
      <c r="D22" s="127">
        <v>186765006</v>
      </c>
      <c r="F22" s="199">
        <v>265690831</v>
      </c>
    </row>
    <row r="23" spans="1:6">
      <c r="A23" s="47" t="s">
        <v>256</v>
      </c>
      <c r="B23" s="24">
        <v>6</v>
      </c>
      <c r="C23" s="127">
        <f>F23</f>
        <v>574440</v>
      </c>
      <c r="D23" s="127">
        <v>574440</v>
      </c>
      <c r="F23" s="199">
        <v>574440</v>
      </c>
    </row>
    <row r="24" spans="1:6">
      <c r="A24" s="47" t="s">
        <v>48</v>
      </c>
      <c r="B24" s="30"/>
      <c r="C24" s="126"/>
      <c r="D24" s="126"/>
      <c r="F24" s="200"/>
    </row>
    <row r="25" spans="1:6">
      <c r="A25" s="4" t="s">
        <v>183</v>
      </c>
      <c r="B25" s="30" t="s">
        <v>185</v>
      </c>
      <c r="C25" s="126"/>
      <c r="D25" s="126"/>
      <c r="F25" s="200"/>
    </row>
    <row r="26" spans="1:6">
      <c r="A26" s="11" t="s">
        <v>265</v>
      </c>
      <c r="B26" s="31">
        <v>7</v>
      </c>
      <c r="C26" s="126"/>
      <c r="D26" s="126"/>
      <c r="F26" s="200"/>
    </row>
    <row r="27" spans="1:6">
      <c r="A27" s="47" t="s">
        <v>48</v>
      </c>
      <c r="B27" s="30"/>
      <c r="C27" s="126"/>
      <c r="D27" s="126"/>
      <c r="F27" s="200"/>
    </row>
    <row r="28" spans="1:6">
      <c r="A28" s="4" t="s">
        <v>183</v>
      </c>
      <c r="B28" s="30" t="s">
        <v>186</v>
      </c>
      <c r="C28" s="126"/>
      <c r="D28" s="126"/>
      <c r="F28" s="200"/>
    </row>
    <row r="29" spans="1:6">
      <c r="A29" s="47" t="s">
        <v>21</v>
      </c>
      <c r="B29" s="31">
        <v>8</v>
      </c>
      <c r="C29" s="126"/>
      <c r="D29" s="126"/>
      <c r="F29" s="200"/>
    </row>
    <row r="30" spans="1:6">
      <c r="A30" s="47" t="s">
        <v>22</v>
      </c>
      <c r="B30" s="31">
        <v>9</v>
      </c>
      <c r="C30" s="126"/>
      <c r="D30" s="126"/>
      <c r="F30" s="200"/>
    </row>
    <row r="31" spans="1:6">
      <c r="A31" s="47" t="s">
        <v>23</v>
      </c>
      <c r="B31" s="31">
        <v>10</v>
      </c>
      <c r="C31" s="127">
        <f>F31</f>
        <v>103012</v>
      </c>
      <c r="D31" s="126"/>
      <c r="F31" s="199">
        <v>103012</v>
      </c>
    </row>
    <row r="32" spans="1:6">
      <c r="A32" s="47" t="s">
        <v>24</v>
      </c>
      <c r="B32" s="31">
        <v>11</v>
      </c>
      <c r="C32" s="126"/>
      <c r="D32" s="126"/>
      <c r="F32" s="200"/>
    </row>
    <row r="33" spans="1:6">
      <c r="A33" s="47" t="s">
        <v>26</v>
      </c>
      <c r="B33" s="31">
        <v>12</v>
      </c>
      <c r="C33" s="127">
        <f>F33</f>
        <v>624418322</v>
      </c>
      <c r="D33" s="127">
        <v>459152244</v>
      </c>
      <c r="F33" s="199">
        <v>624418322</v>
      </c>
    </row>
    <row r="34" spans="1:6">
      <c r="A34" s="47" t="s">
        <v>25</v>
      </c>
      <c r="B34" s="31">
        <v>13</v>
      </c>
      <c r="C34" s="127">
        <f>F34</f>
        <v>30609540</v>
      </c>
      <c r="D34" s="127">
        <f>25717301</f>
        <v>25717301</v>
      </c>
      <c r="F34" s="199">
        <v>30609540</v>
      </c>
    </row>
    <row r="35" spans="1:6">
      <c r="A35" s="47" t="s">
        <v>16</v>
      </c>
      <c r="B35" s="31">
        <v>14</v>
      </c>
      <c r="C35" s="127">
        <f>F35-1</f>
        <v>9923532469</v>
      </c>
      <c r="D35" s="127">
        <f>717586505-5343000</f>
        <v>712243505</v>
      </c>
      <c r="F35" s="199">
        <v>9923532470</v>
      </c>
    </row>
    <row r="36" spans="1:6">
      <c r="A36" s="47" t="s">
        <v>187</v>
      </c>
      <c r="B36" s="31">
        <v>15</v>
      </c>
      <c r="C36" s="127">
        <f>F36</f>
        <v>114268752</v>
      </c>
      <c r="D36" s="127">
        <f>D40+D41+D42+D43+D44+D45+D48</f>
        <v>135277336</v>
      </c>
      <c r="F36" s="199">
        <v>114268752</v>
      </c>
    </row>
    <row r="37" spans="1:6">
      <c r="A37" s="47" t="s">
        <v>48</v>
      </c>
      <c r="B37" s="30"/>
      <c r="C37" s="126"/>
      <c r="D37" s="126"/>
      <c r="F37" s="200"/>
    </row>
    <row r="38" spans="1:6">
      <c r="A38" s="4" t="s">
        <v>188</v>
      </c>
      <c r="B38" s="30" t="s">
        <v>135</v>
      </c>
      <c r="C38" s="127">
        <f>C39+C40</f>
        <v>0</v>
      </c>
      <c r="D38" s="127">
        <v>500000</v>
      </c>
      <c r="F38" s="200"/>
    </row>
    <row r="39" spans="1:6">
      <c r="A39" s="38" t="s">
        <v>100</v>
      </c>
      <c r="B39" s="30" t="s">
        <v>189</v>
      </c>
      <c r="C39" s="126"/>
      <c r="D39" s="126"/>
      <c r="F39" s="200"/>
    </row>
    <row r="40" spans="1:6">
      <c r="A40" s="4" t="s">
        <v>102</v>
      </c>
      <c r="B40" s="30" t="s">
        <v>190</v>
      </c>
      <c r="C40" s="127">
        <f t="shared" ref="C40:C45" si="0">F40</f>
        <v>0</v>
      </c>
      <c r="D40" s="127">
        <v>500000</v>
      </c>
      <c r="F40" s="200"/>
    </row>
    <row r="41" spans="1:6">
      <c r="A41" s="4" t="s">
        <v>104</v>
      </c>
      <c r="B41" s="30" t="s">
        <v>137</v>
      </c>
      <c r="C41" s="127">
        <f t="shared" si="0"/>
        <v>39991</v>
      </c>
      <c r="D41" s="127">
        <v>870000</v>
      </c>
      <c r="F41" s="199">
        <v>39991</v>
      </c>
    </row>
    <row r="42" spans="1:6">
      <c r="A42" s="4" t="s">
        <v>105</v>
      </c>
      <c r="B42" s="30" t="s">
        <v>139</v>
      </c>
      <c r="C42" s="127">
        <f t="shared" si="0"/>
        <v>0</v>
      </c>
      <c r="D42" s="127">
        <v>1800016</v>
      </c>
      <c r="F42" s="200"/>
    </row>
    <row r="43" spans="1:6">
      <c r="A43" s="4" t="s">
        <v>109</v>
      </c>
      <c r="B43" s="30" t="s">
        <v>140</v>
      </c>
      <c r="C43" s="127">
        <f t="shared" si="0"/>
        <v>109903204</v>
      </c>
      <c r="D43" s="127">
        <v>114734823</v>
      </c>
      <c r="F43" s="201">
        <v>109903204</v>
      </c>
    </row>
    <row r="44" spans="1:6">
      <c r="A44" s="4" t="s">
        <v>107</v>
      </c>
      <c r="B44" s="30" t="s">
        <v>142</v>
      </c>
      <c r="C44" s="127">
        <f t="shared" si="0"/>
        <v>546185</v>
      </c>
      <c r="D44" s="127">
        <v>730454</v>
      </c>
      <c r="F44" s="201">
        <v>546185</v>
      </c>
    </row>
    <row r="45" spans="1:6">
      <c r="A45" s="4" t="s">
        <v>111</v>
      </c>
      <c r="B45" s="30" t="s">
        <v>144</v>
      </c>
      <c r="C45" s="127">
        <f t="shared" si="0"/>
        <v>3027512</v>
      </c>
      <c r="D45" s="127">
        <v>16466543</v>
      </c>
      <c r="F45" s="199">
        <v>3027512</v>
      </c>
    </row>
    <row r="46" spans="1:6">
      <c r="A46" s="4" t="s">
        <v>18</v>
      </c>
      <c r="B46" s="30" t="s">
        <v>191</v>
      </c>
      <c r="C46" s="126"/>
      <c r="D46" s="126"/>
      <c r="F46" s="200"/>
    </row>
    <row r="47" spans="1:6">
      <c r="A47" s="4" t="s">
        <v>64</v>
      </c>
      <c r="B47" s="30" t="s">
        <v>192</v>
      </c>
      <c r="C47" s="126"/>
      <c r="D47" s="126"/>
      <c r="F47" s="200"/>
    </row>
    <row r="48" spans="1:6">
      <c r="A48" s="4" t="s">
        <v>193</v>
      </c>
      <c r="B48" s="30" t="s">
        <v>194</v>
      </c>
      <c r="C48" s="127">
        <f>F48</f>
        <v>751860</v>
      </c>
      <c r="D48" s="127">
        <v>175500</v>
      </c>
      <c r="F48" s="199">
        <v>751860</v>
      </c>
    </row>
    <row r="49" spans="1:6">
      <c r="A49" s="47" t="s">
        <v>195</v>
      </c>
      <c r="B49" s="31">
        <v>16</v>
      </c>
      <c r="C49" s="126"/>
      <c r="D49" s="126"/>
      <c r="F49" s="200"/>
    </row>
    <row r="50" spans="1:6">
      <c r="A50" s="47" t="s">
        <v>48</v>
      </c>
      <c r="B50" s="30"/>
      <c r="C50" s="126"/>
      <c r="D50" s="126"/>
      <c r="F50" s="200"/>
    </row>
    <row r="51" spans="1:6">
      <c r="A51" s="4" t="s">
        <v>196</v>
      </c>
      <c r="B51" s="30" t="s">
        <v>147</v>
      </c>
      <c r="C51" s="126"/>
      <c r="D51" s="126"/>
      <c r="F51" s="200"/>
    </row>
    <row r="52" spans="1:6">
      <c r="A52" s="4" t="s">
        <v>197</v>
      </c>
      <c r="B52" s="30" t="s">
        <v>149</v>
      </c>
      <c r="C52" s="126"/>
      <c r="D52" s="126"/>
      <c r="F52" s="200"/>
    </row>
    <row r="53" spans="1:6">
      <c r="A53" s="4" t="s">
        <v>198</v>
      </c>
      <c r="B53" s="30" t="s">
        <v>151</v>
      </c>
      <c r="C53" s="126"/>
      <c r="D53" s="126"/>
      <c r="F53" s="200"/>
    </row>
    <row r="54" spans="1:6">
      <c r="A54" s="4" t="s">
        <v>199</v>
      </c>
      <c r="B54" s="30" t="s">
        <v>153</v>
      </c>
      <c r="C54" s="126"/>
      <c r="D54" s="126"/>
      <c r="F54" s="200"/>
    </row>
    <row r="55" spans="1:6">
      <c r="A55" s="47" t="s">
        <v>27</v>
      </c>
      <c r="B55" s="31">
        <v>17</v>
      </c>
      <c r="C55" s="127">
        <f>F55</f>
        <v>7622537</v>
      </c>
      <c r="D55" s="127">
        <v>2023523</v>
      </c>
      <c r="F55" s="199">
        <v>7622537</v>
      </c>
    </row>
    <row r="56" spans="1:6">
      <c r="A56" s="47" t="s">
        <v>28</v>
      </c>
      <c r="B56" s="31">
        <v>18</v>
      </c>
      <c r="C56" s="126"/>
      <c r="D56" s="126"/>
      <c r="F56" s="200"/>
    </row>
    <row r="57" spans="1:6">
      <c r="A57" s="47" t="s">
        <v>200</v>
      </c>
      <c r="B57" s="31">
        <v>19</v>
      </c>
      <c r="C57" s="127">
        <f>F57</f>
        <v>409235001</v>
      </c>
      <c r="D57" s="127">
        <v>299980303</v>
      </c>
      <c r="F57" s="199">
        <v>409235001</v>
      </c>
    </row>
    <row r="58" spans="1:6">
      <c r="A58" s="47" t="s">
        <v>29</v>
      </c>
      <c r="B58" s="31">
        <v>20</v>
      </c>
      <c r="C58" s="127">
        <f>F58</f>
        <v>16919191</v>
      </c>
      <c r="D58" s="127">
        <v>11515757</v>
      </c>
      <c r="F58" s="199">
        <v>16919191</v>
      </c>
    </row>
    <row r="59" spans="1:6">
      <c r="A59" s="3" t="s">
        <v>247</v>
      </c>
      <c r="B59" s="32">
        <v>21</v>
      </c>
      <c r="C59" s="125">
        <f>C58+C57+C55+C36+C35+C34+C33+C31+C23+C20+C17+C9</f>
        <v>59950578007</v>
      </c>
      <c r="D59" s="125">
        <f>D58+D57+D55+D36+D35+D34+D33+D31+D23+D20+D17+D9</f>
        <v>62782780571</v>
      </c>
      <c r="F59" s="202">
        <v>59950578007</v>
      </c>
    </row>
    <row r="60" spans="1:6">
      <c r="A60" s="47" t="s">
        <v>30</v>
      </c>
      <c r="B60" s="30"/>
      <c r="C60" s="126"/>
      <c r="D60" s="126"/>
      <c r="F60" s="200"/>
    </row>
    <row r="61" spans="1:6">
      <c r="A61" s="47" t="s">
        <v>32</v>
      </c>
      <c r="B61" s="31">
        <v>22</v>
      </c>
      <c r="C61" s="127">
        <f>F61</f>
        <v>24320973547</v>
      </c>
      <c r="D61" s="127">
        <v>42469202572</v>
      </c>
      <c r="F61" s="201">
        <v>24320973547</v>
      </c>
    </row>
    <row r="62" spans="1:6">
      <c r="A62" s="47" t="s">
        <v>31</v>
      </c>
      <c r="B62" s="31">
        <v>23</v>
      </c>
      <c r="C62" s="127">
        <f>F62</f>
        <v>10223403908</v>
      </c>
      <c r="D62" s="127">
        <v>3636343951</v>
      </c>
      <c r="F62" s="199">
        <v>10223403908</v>
      </c>
    </row>
    <row r="63" spans="1:6">
      <c r="A63" s="47" t="s">
        <v>33</v>
      </c>
      <c r="B63" s="31">
        <v>24</v>
      </c>
      <c r="C63" s="126"/>
      <c r="D63" s="126"/>
      <c r="F63" s="200"/>
    </row>
    <row r="64" spans="1:6">
      <c r="A64" s="47" t="s">
        <v>36</v>
      </c>
      <c r="B64" s="31">
        <v>25</v>
      </c>
      <c r="C64" s="126"/>
      <c r="D64" s="126"/>
      <c r="F64" s="200"/>
    </row>
    <row r="65" spans="1:6">
      <c r="A65" s="47" t="s">
        <v>35</v>
      </c>
      <c r="B65" s="31">
        <v>26</v>
      </c>
      <c r="C65" s="127">
        <f>F65</f>
        <v>87192821</v>
      </c>
      <c r="D65" s="127">
        <v>47278893</v>
      </c>
      <c r="F65" s="199">
        <v>87192821</v>
      </c>
    </row>
    <row r="66" spans="1:6">
      <c r="A66" s="47" t="s">
        <v>201</v>
      </c>
      <c r="B66" s="31">
        <v>27</v>
      </c>
      <c r="C66" s="127">
        <f>F66</f>
        <v>0</v>
      </c>
      <c r="D66" s="126"/>
      <c r="F66" s="200"/>
    </row>
    <row r="67" spans="1:6">
      <c r="A67" s="47" t="s">
        <v>34</v>
      </c>
      <c r="B67" s="31">
        <v>28</v>
      </c>
      <c r="C67" s="127">
        <f>F67</f>
        <v>19773584</v>
      </c>
      <c r="D67" s="127">
        <f>5044646+2850000+39</f>
        <v>7894685</v>
      </c>
      <c r="F67" s="199">
        <v>19773584</v>
      </c>
    </row>
    <row r="68" spans="1:6">
      <c r="A68" s="47" t="s">
        <v>202</v>
      </c>
      <c r="B68" s="31">
        <v>29</v>
      </c>
      <c r="C68" s="127">
        <f>F68</f>
        <v>6835174</v>
      </c>
      <c r="D68" s="127">
        <f>SUM(D70:D81)</f>
        <v>9309751</v>
      </c>
      <c r="F68" s="199">
        <v>6835174</v>
      </c>
    </row>
    <row r="69" spans="1:6">
      <c r="A69" s="47" t="s">
        <v>48</v>
      </c>
      <c r="B69" s="30"/>
      <c r="C69" s="128"/>
      <c r="D69" s="128"/>
      <c r="F69" s="203"/>
    </row>
    <row r="70" spans="1:6">
      <c r="A70" s="4" t="s">
        <v>203</v>
      </c>
      <c r="B70" s="30" t="s">
        <v>204</v>
      </c>
      <c r="C70" s="126"/>
      <c r="D70" s="126"/>
      <c r="F70" s="200"/>
    </row>
    <row r="71" spans="1:6">
      <c r="A71" s="4" t="s">
        <v>205</v>
      </c>
      <c r="B71" s="30" t="s">
        <v>206</v>
      </c>
      <c r="C71" s="126"/>
      <c r="D71" s="126"/>
      <c r="F71" s="200"/>
    </row>
    <row r="72" spans="1:6">
      <c r="A72" s="4" t="s">
        <v>207</v>
      </c>
      <c r="B72" s="30" t="s">
        <v>208</v>
      </c>
      <c r="C72" s="126"/>
      <c r="D72" s="126"/>
      <c r="F72" s="200"/>
    </row>
    <row r="73" spans="1:6">
      <c r="A73" s="4" t="s">
        <v>209</v>
      </c>
      <c r="B73" s="30" t="s">
        <v>210</v>
      </c>
      <c r="C73" s="126"/>
      <c r="D73" s="126"/>
      <c r="F73" s="200"/>
    </row>
    <row r="74" spans="1:6">
      <c r="A74" s="4" t="s">
        <v>211</v>
      </c>
      <c r="B74" s="30" t="s">
        <v>212</v>
      </c>
      <c r="C74" s="126"/>
      <c r="D74" s="126"/>
      <c r="F74" s="200"/>
    </row>
    <row r="75" spans="1:6">
      <c r="A75" s="4" t="s">
        <v>213</v>
      </c>
      <c r="B75" s="30" t="s">
        <v>214</v>
      </c>
      <c r="C75" s="126"/>
      <c r="D75" s="126"/>
      <c r="F75" s="200"/>
    </row>
    <row r="76" spans="1:6">
      <c r="A76" s="4" t="s">
        <v>215</v>
      </c>
      <c r="B76" s="30" t="s">
        <v>216</v>
      </c>
      <c r="C76" s="127">
        <f>F76</f>
        <v>2787235</v>
      </c>
      <c r="D76" s="127">
        <v>7130218</v>
      </c>
      <c r="F76" s="199">
        <v>2787235</v>
      </c>
    </row>
    <row r="77" spans="1:6">
      <c r="A77" s="4" t="s">
        <v>217</v>
      </c>
      <c r="B77" s="30" t="s">
        <v>218</v>
      </c>
      <c r="C77" s="126"/>
      <c r="D77" s="126"/>
      <c r="F77" s="200"/>
    </row>
    <row r="78" spans="1:6">
      <c r="A78" s="4" t="s">
        <v>219</v>
      </c>
      <c r="B78" s="30" t="s">
        <v>220</v>
      </c>
      <c r="C78" s="127">
        <f>F78</f>
        <v>234997</v>
      </c>
      <c r="D78" s="127">
        <v>2939</v>
      </c>
      <c r="F78" s="199">
        <v>234997</v>
      </c>
    </row>
    <row r="79" spans="1:6">
      <c r="A79" s="4" t="s">
        <v>221</v>
      </c>
      <c r="B79" s="30" t="s">
        <v>222</v>
      </c>
      <c r="C79" s="127">
        <f>F79</f>
        <v>2758443</v>
      </c>
      <c r="D79" s="127">
        <v>1806852</v>
      </c>
      <c r="F79" s="199">
        <v>2758443</v>
      </c>
    </row>
    <row r="80" spans="1:6">
      <c r="A80" s="4" t="s">
        <v>223</v>
      </c>
      <c r="B80" s="30" t="s">
        <v>224</v>
      </c>
      <c r="C80" s="127">
        <f>F80</f>
        <v>18831</v>
      </c>
      <c r="D80" s="127">
        <v>169742</v>
      </c>
      <c r="F80" s="199">
        <v>18831</v>
      </c>
    </row>
    <row r="81" spans="1:6">
      <c r="A81" s="4" t="s">
        <v>225</v>
      </c>
      <c r="B81" s="30" t="s">
        <v>226</v>
      </c>
      <c r="C81" s="127">
        <f>F81</f>
        <v>1035668</v>
      </c>
      <c r="D81" s="127">
        <v>200000</v>
      </c>
      <c r="F81" s="199">
        <v>1035668</v>
      </c>
    </row>
    <row r="82" spans="1:6">
      <c r="A82" s="47" t="s">
        <v>195</v>
      </c>
      <c r="B82" s="31">
        <v>30</v>
      </c>
      <c r="C82" s="126"/>
      <c r="D82" s="126"/>
      <c r="F82" s="200"/>
    </row>
    <row r="83" spans="1:6">
      <c r="A83" s="47" t="s">
        <v>48</v>
      </c>
      <c r="B83" s="30"/>
      <c r="C83" s="126"/>
      <c r="D83" s="126"/>
      <c r="F83" s="200"/>
    </row>
    <row r="84" spans="1:6">
      <c r="A84" s="4" t="s">
        <v>227</v>
      </c>
      <c r="B84" s="30" t="s">
        <v>228</v>
      </c>
      <c r="C84" s="126"/>
      <c r="D84" s="126"/>
      <c r="F84" s="204"/>
    </row>
    <row r="85" spans="1:6">
      <c r="A85" s="4" t="s">
        <v>229</v>
      </c>
      <c r="B85" s="30" t="s">
        <v>230</v>
      </c>
      <c r="C85" s="126"/>
      <c r="D85" s="126"/>
      <c r="F85" s="204"/>
    </row>
    <row r="86" spans="1:6">
      <c r="A86" s="4" t="s">
        <v>231</v>
      </c>
      <c r="B86" s="30" t="s">
        <v>232</v>
      </c>
      <c r="C86" s="126"/>
      <c r="D86" s="126"/>
      <c r="F86" s="204"/>
    </row>
    <row r="87" spans="1:6">
      <c r="A87" s="4" t="s">
        <v>233</v>
      </c>
      <c r="B87" s="30" t="s">
        <v>234</v>
      </c>
      <c r="C87" s="126"/>
      <c r="D87" s="126"/>
      <c r="F87" s="204"/>
    </row>
    <row r="88" spans="1:6">
      <c r="A88" s="47" t="s">
        <v>37</v>
      </c>
      <c r="B88" s="31">
        <v>31</v>
      </c>
      <c r="C88" s="127">
        <f>F88</f>
        <v>319004</v>
      </c>
      <c r="D88" s="127">
        <v>238068</v>
      </c>
      <c r="F88" s="199">
        <v>319004</v>
      </c>
    </row>
    <row r="89" spans="1:6">
      <c r="A89" s="47" t="s">
        <v>38</v>
      </c>
      <c r="B89" s="31">
        <v>32</v>
      </c>
      <c r="C89" s="126"/>
      <c r="D89" s="126"/>
      <c r="F89" s="200"/>
    </row>
    <row r="90" spans="1:6">
      <c r="A90" s="47" t="s">
        <v>235</v>
      </c>
      <c r="B90" s="31">
        <v>33</v>
      </c>
      <c r="C90" s="127">
        <f>F90</f>
        <v>425</v>
      </c>
      <c r="D90" s="127">
        <v>2273</v>
      </c>
      <c r="F90" s="205">
        <v>425</v>
      </c>
    </row>
    <row r="91" spans="1:6">
      <c r="A91" s="47" t="s">
        <v>236</v>
      </c>
      <c r="B91" s="31">
        <v>34</v>
      </c>
      <c r="C91" s="127">
        <f>F91</f>
        <v>0</v>
      </c>
      <c r="D91" s="127">
        <v>115609</v>
      </c>
      <c r="F91" s="200"/>
    </row>
    <row r="92" spans="1:6">
      <c r="A92" s="47" t="s">
        <v>39</v>
      </c>
      <c r="B92" s="31">
        <v>35</v>
      </c>
      <c r="C92" s="127">
        <f>F92</f>
        <v>27309650</v>
      </c>
      <c r="D92" s="127">
        <v>465493083</v>
      </c>
      <c r="F92" s="201">
        <v>27309650</v>
      </c>
    </row>
    <row r="93" spans="1:6">
      <c r="A93" s="3" t="s">
        <v>248</v>
      </c>
      <c r="B93" s="32">
        <v>36</v>
      </c>
      <c r="C93" s="125">
        <f>SUM(C61:C68)+C88+C90+C91+C92</f>
        <v>34685808113</v>
      </c>
      <c r="D93" s="125">
        <f>SUM(D61:D68)+D88+D90+D91+D92</f>
        <v>46635878885</v>
      </c>
      <c r="F93" s="202">
        <v>34685808113</v>
      </c>
    </row>
    <row r="94" spans="1:6">
      <c r="A94" s="47" t="s">
        <v>40</v>
      </c>
      <c r="B94" s="30"/>
      <c r="C94" s="128"/>
      <c r="D94" s="128"/>
      <c r="F94" s="203"/>
    </row>
    <row r="95" spans="1:6">
      <c r="A95" s="47" t="s">
        <v>41</v>
      </c>
      <c r="B95" s="31">
        <v>37</v>
      </c>
      <c r="C95" s="127">
        <f>F95</f>
        <v>15701099918</v>
      </c>
      <c r="D95" s="127">
        <v>5327184108</v>
      </c>
      <c r="F95" s="199">
        <v>15701099918</v>
      </c>
    </row>
    <row r="96" spans="1:6">
      <c r="A96" s="47" t="s">
        <v>48</v>
      </c>
      <c r="B96" s="30"/>
      <c r="C96" s="128"/>
      <c r="D96" s="128"/>
      <c r="F96" s="203"/>
    </row>
    <row r="97" spans="1:6">
      <c r="A97" s="4" t="s">
        <v>2</v>
      </c>
      <c r="B97" s="30" t="s">
        <v>237</v>
      </c>
      <c r="C97" s="127">
        <f>F97</f>
        <v>15701099918</v>
      </c>
      <c r="D97" s="127">
        <v>5327184108</v>
      </c>
      <c r="F97" s="199">
        <v>15701099918</v>
      </c>
    </row>
    <row r="98" spans="1:6">
      <c r="A98" s="4" t="s">
        <v>42</v>
      </c>
      <c r="B98" s="30" t="s">
        <v>238</v>
      </c>
      <c r="C98" s="126"/>
      <c r="D98" s="126"/>
      <c r="F98" s="200"/>
    </row>
    <row r="99" spans="1:6">
      <c r="A99" s="47" t="s">
        <v>43</v>
      </c>
      <c r="B99" s="31">
        <v>38</v>
      </c>
      <c r="C99" s="126"/>
      <c r="D99" s="126"/>
      <c r="F99" s="200"/>
    </row>
    <row r="100" spans="1:6">
      <c r="A100" s="47" t="s">
        <v>44</v>
      </c>
      <c r="B100" s="31">
        <v>39</v>
      </c>
      <c r="C100" s="126"/>
      <c r="D100" s="126"/>
      <c r="F100" s="200"/>
    </row>
    <row r="101" spans="1:6">
      <c r="A101" s="47" t="s">
        <v>45</v>
      </c>
      <c r="B101" s="31">
        <v>40</v>
      </c>
      <c r="C101" s="127">
        <f>C103+C104</f>
        <v>277880</v>
      </c>
      <c r="D101" s="127">
        <v>277880</v>
      </c>
      <c r="F101" s="199">
        <v>277880</v>
      </c>
    </row>
    <row r="102" spans="1:6">
      <c r="A102" s="47" t="s">
        <v>48</v>
      </c>
      <c r="B102" s="30"/>
      <c r="C102" s="128"/>
      <c r="D102" s="128"/>
      <c r="F102" s="203"/>
    </row>
    <row r="103" spans="1:6" ht="25.5">
      <c r="A103" s="4" t="s">
        <v>259</v>
      </c>
      <c r="B103" s="30" t="s">
        <v>239</v>
      </c>
      <c r="C103" s="127">
        <f>F103</f>
        <v>277880</v>
      </c>
      <c r="D103" s="127">
        <v>277880</v>
      </c>
      <c r="F103" s="199">
        <v>277880</v>
      </c>
    </row>
    <row r="104" spans="1:6">
      <c r="A104" s="4" t="s">
        <v>240</v>
      </c>
      <c r="B104" s="30" t="s">
        <v>241</v>
      </c>
      <c r="C104" s="126"/>
      <c r="D104" s="126"/>
      <c r="F104" s="200"/>
    </row>
    <row r="105" spans="1:6" ht="25.5">
      <c r="A105" s="4" t="s">
        <v>257</v>
      </c>
      <c r="B105" s="30" t="s">
        <v>258</v>
      </c>
      <c r="C105" s="126"/>
      <c r="D105" s="126"/>
      <c r="F105" s="200"/>
    </row>
    <row r="106" spans="1:6">
      <c r="A106" s="47" t="s">
        <v>46</v>
      </c>
      <c r="B106" s="31">
        <v>41</v>
      </c>
      <c r="C106" s="126"/>
      <c r="D106" s="126"/>
      <c r="F106" s="200"/>
    </row>
    <row r="107" spans="1:6">
      <c r="A107" s="47" t="s">
        <v>47</v>
      </c>
      <c r="B107" s="31">
        <v>42</v>
      </c>
      <c r="C107" s="127">
        <f>C109+C110</f>
        <v>9563392096</v>
      </c>
      <c r="D107" s="127">
        <v>10819439698</v>
      </c>
      <c r="F107" s="199">
        <v>9563392097</v>
      </c>
    </row>
    <row r="108" spans="1:6">
      <c r="A108" s="47" t="s">
        <v>48</v>
      </c>
      <c r="B108" s="30"/>
      <c r="C108" s="128"/>
      <c r="D108" s="128"/>
      <c r="F108" s="203"/>
    </row>
    <row r="109" spans="1:6">
      <c r="A109" s="4" t="s">
        <v>49</v>
      </c>
      <c r="B109" s="30" t="s">
        <v>242</v>
      </c>
      <c r="C109" s="127">
        <f>F109</f>
        <v>8969439698</v>
      </c>
      <c r="D109" s="127">
        <v>1869670500</v>
      </c>
      <c r="F109" s="199">
        <v>8969439698</v>
      </c>
    </row>
    <row r="110" spans="1:6">
      <c r="A110" s="4" t="s">
        <v>50</v>
      </c>
      <c r="B110" s="30" t="s">
        <v>243</v>
      </c>
      <c r="C110" s="127">
        <f>F110</f>
        <v>593952398</v>
      </c>
      <c r="D110" s="127">
        <v>8949769198</v>
      </c>
      <c r="F110" s="199">
        <v>593952398</v>
      </c>
    </row>
    <row r="111" spans="1:6">
      <c r="A111" s="3" t="s">
        <v>253</v>
      </c>
      <c r="B111" s="32">
        <v>43</v>
      </c>
      <c r="C111" s="125">
        <f>C110+C109+C103+C97</f>
        <v>25264769894</v>
      </c>
      <c r="D111" s="125">
        <f>D110+D109+D103+D97</f>
        <v>16146901686</v>
      </c>
      <c r="F111" s="202">
        <v>25264769895</v>
      </c>
    </row>
    <row r="112" spans="1:6">
      <c r="A112" s="2" t="s">
        <v>244</v>
      </c>
      <c r="B112" s="29">
        <v>44</v>
      </c>
      <c r="C112" s="125">
        <f>C111+C93</f>
        <v>59950578007</v>
      </c>
      <c r="D112" s="125">
        <f>D111+D93</f>
        <v>62782780571</v>
      </c>
      <c r="F112" s="202">
        <v>59950578007</v>
      </c>
    </row>
    <row r="113" spans="1:4">
      <c r="A113" s="73"/>
      <c r="B113" s="73"/>
      <c r="C113" s="74"/>
    </row>
    <row r="114" spans="1:4">
      <c r="A114" s="9"/>
      <c r="B114" s="71"/>
      <c r="C114" s="84">
        <f>C112-C59</f>
        <v>0</v>
      </c>
      <c r="D114" s="123">
        <f>D112-D59</f>
        <v>0</v>
      </c>
    </row>
    <row r="115" spans="1:4">
      <c r="A115" s="71"/>
      <c r="B115" s="71"/>
      <c r="C115" s="84"/>
      <c r="D115" s="124"/>
    </row>
    <row r="116" spans="1:4">
      <c r="A116" s="245" t="s">
        <v>270</v>
      </c>
      <c r="B116" s="245"/>
      <c r="C116" s="245"/>
      <c r="D116" s="245"/>
    </row>
    <row r="117" spans="1:4">
      <c r="A117" s="95"/>
      <c r="B117" s="95"/>
      <c r="C117" s="95"/>
      <c r="D117" s="95"/>
    </row>
    <row r="118" spans="1:4">
      <c r="A118" s="245" t="s">
        <v>271</v>
      </c>
      <c r="B118" s="245"/>
      <c r="C118" s="245"/>
      <c r="D118" s="245"/>
    </row>
    <row r="119" spans="1:4">
      <c r="A119" s="95"/>
      <c r="B119" s="95"/>
      <c r="C119" s="95"/>
      <c r="D119" s="95"/>
    </row>
    <row r="120" spans="1:4">
      <c r="A120" s="245" t="s">
        <v>272</v>
      </c>
      <c r="B120" s="245"/>
      <c r="C120" s="245"/>
      <c r="D120" s="245"/>
    </row>
    <row r="121" spans="1:4">
      <c r="A121" s="246" t="s">
        <v>252</v>
      </c>
      <c r="B121" s="246"/>
      <c r="C121" s="246"/>
      <c r="D121" s="246"/>
    </row>
    <row r="122" spans="1:4">
      <c r="A122" s="71" t="s">
        <v>4</v>
      </c>
      <c r="B122" s="7"/>
      <c r="C122" s="85"/>
      <c r="D122" s="63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44" customWidth="1"/>
    <col min="2" max="2" width="23" style="144" customWidth="1"/>
    <col min="3" max="3" width="2.28515625" style="144" customWidth="1"/>
    <col min="4" max="4" width="25.140625" style="144" customWidth="1"/>
    <col min="5" max="5" width="2.7109375" style="144" hidden="1" customWidth="1"/>
    <col min="6" max="6" width="14.7109375" style="72" hidden="1" customWidth="1"/>
    <col min="7" max="16384" width="9.140625" style="144"/>
  </cols>
  <sheetData>
    <row r="1" spans="1:6">
      <c r="A1" s="143" t="s">
        <v>273</v>
      </c>
    </row>
    <row r="2" spans="1:6">
      <c r="A2" s="143"/>
    </row>
    <row r="3" spans="1:6">
      <c r="A3" s="143" t="s">
        <v>292</v>
      </c>
    </row>
    <row r="4" spans="1:6">
      <c r="A4" s="143" t="s">
        <v>335</v>
      </c>
    </row>
    <row r="5" spans="1:6">
      <c r="A5" s="145" t="s">
        <v>275</v>
      </c>
    </row>
    <row r="8" spans="1:6" ht="41.45" customHeight="1">
      <c r="A8" s="146" t="s">
        <v>293</v>
      </c>
      <c r="B8" s="147" t="s">
        <v>336</v>
      </c>
      <c r="C8" s="269"/>
      <c r="D8" s="147" t="s">
        <v>336</v>
      </c>
      <c r="F8" s="148" t="s">
        <v>294</v>
      </c>
    </row>
    <row r="9" spans="1:6">
      <c r="A9" s="146" t="s">
        <v>295</v>
      </c>
      <c r="B9" s="147" t="s">
        <v>337</v>
      </c>
      <c r="C9" s="269"/>
      <c r="D9" s="147" t="s">
        <v>337</v>
      </c>
      <c r="F9" s="148" t="s">
        <v>296</v>
      </c>
    </row>
    <row r="10" spans="1:6">
      <c r="A10" s="149"/>
      <c r="B10" s="147" t="s">
        <v>297</v>
      </c>
      <c r="C10" s="269"/>
      <c r="D10" s="147" t="s">
        <v>298</v>
      </c>
      <c r="F10" s="148" t="s">
        <v>297</v>
      </c>
    </row>
    <row r="11" spans="1:6">
      <c r="A11" s="146"/>
      <c r="B11" s="147"/>
      <c r="C11" s="150"/>
      <c r="D11" s="147"/>
      <c r="F11" s="148"/>
    </row>
    <row r="12" spans="1:6" s="153" customFormat="1" ht="21.75" customHeight="1">
      <c r="A12" s="151" t="s">
        <v>299</v>
      </c>
      <c r="B12" s="152">
        <v>-2088361</v>
      </c>
      <c r="C12" s="151"/>
      <c r="D12" s="152">
        <v>12732963</v>
      </c>
      <c r="F12" s="154">
        <f>[2]ОПиУ!F41</f>
        <v>0</v>
      </c>
    </row>
    <row r="13" spans="1:6" s="153" customFormat="1" ht="21.75" customHeight="1">
      <c r="A13" s="151" t="s">
        <v>300</v>
      </c>
      <c r="B13" s="152">
        <v>5478632.5042899996</v>
      </c>
      <c r="C13" s="151"/>
      <c r="D13" s="152">
        <v>-8127242</v>
      </c>
      <c r="F13" s="154">
        <f>SUM(F14:F20)</f>
        <v>-242053</v>
      </c>
    </row>
    <row r="14" spans="1:6" s="153" customFormat="1" ht="21.75" customHeight="1">
      <c r="A14" s="151" t="s">
        <v>301</v>
      </c>
      <c r="B14" s="155">
        <v>19220</v>
      </c>
      <c r="C14" s="151"/>
      <c r="D14" s="155">
        <v>7058</v>
      </c>
      <c r="F14" s="156">
        <f>[2]ББ!F32-[2]ББ!G32</f>
        <v>0</v>
      </c>
    </row>
    <row r="15" spans="1:6" s="153" customFormat="1" ht="42" customHeight="1">
      <c r="A15" s="151" t="s">
        <v>302</v>
      </c>
      <c r="B15" s="155">
        <v>4922218</v>
      </c>
      <c r="C15" s="151"/>
      <c r="D15" s="155">
        <v>-7995617</v>
      </c>
      <c r="F15" s="156">
        <f>-[2]ОПиУ!F17-293495</f>
        <v>-293495</v>
      </c>
    </row>
    <row r="16" spans="1:6" s="153" customFormat="1" ht="23.25" customHeight="1">
      <c r="A16" s="151" t="s">
        <v>303</v>
      </c>
      <c r="B16" s="157">
        <v>8262.2353199999998</v>
      </c>
      <c r="C16" s="151"/>
      <c r="D16" s="158"/>
      <c r="F16" s="159">
        <v>4003</v>
      </c>
    </row>
    <row r="17" spans="1:7" s="153" customFormat="1" ht="21.75" customHeight="1">
      <c r="A17" s="151" t="s">
        <v>304</v>
      </c>
      <c r="B17" s="155">
        <v>-10770</v>
      </c>
      <c r="C17" s="151"/>
      <c r="D17" s="155">
        <v>3075</v>
      </c>
      <c r="F17" s="156">
        <f>-([2]ОПиУ!F20-[2]ОПиУ!F32)</f>
        <v>0</v>
      </c>
    </row>
    <row r="18" spans="1:7" s="153" customFormat="1" ht="21.75" customHeight="1">
      <c r="A18" s="151" t="s">
        <v>305</v>
      </c>
      <c r="B18" s="155">
        <v>414773.15075999993</v>
      </c>
      <c r="C18" s="151"/>
      <c r="D18" s="155">
        <v>17164</v>
      </c>
      <c r="F18" s="156">
        <v>95174</v>
      </c>
    </row>
    <row r="19" spans="1:7" s="153" customFormat="1" ht="21.75" customHeight="1">
      <c r="A19" s="151" t="s">
        <v>306</v>
      </c>
      <c r="B19" s="155">
        <v>58484</v>
      </c>
      <c r="C19" s="151"/>
      <c r="D19" s="155">
        <v>35723</v>
      </c>
      <c r="F19" s="156">
        <v>31722</v>
      </c>
    </row>
    <row r="20" spans="1:7" s="153" customFormat="1" ht="21.75" customHeight="1" thickBot="1">
      <c r="A20" s="151" t="s">
        <v>307</v>
      </c>
      <c r="B20" s="160">
        <v>66445.118209999971</v>
      </c>
      <c r="C20" s="151"/>
      <c r="D20" s="160">
        <v>-194645</v>
      </c>
      <c r="F20" s="161">
        <v>-79457</v>
      </c>
    </row>
    <row r="21" spans="1:7" s="153" customFormat="1" ht="21.75" customHeight="1">
      <c r="A21" s="162"/>
      <c r="B21" s="163"/>
      <c r="C21" s="151"/>
      <c r="D21" s="163"/>
      <c r="F21" s="164"/>
    </row>
    <row r="22" spans="1:7" s="153" customFormat="1" ht="21.75" customHeight="1">
      <c r="A22" s="165" t="s">
        <v>308</v>
      </c>
      <c r="B22" s="270">
        <v>3390271.5042899996</v>
      </c>
      <c r="C22" s="266"/>
      <c r="D22" s="270">
        <v>4605721</v>
      </c>
      <c r="E22" s="166"/>
      <c r="F22" s="271">
        <f>F12+F13</f>
        <v>-242053</v>
      </c>
      <c r="G22" s="166"/>
    </row>
    <row r="23" spans="1:7" s="153" customFormat="1" ht="21.75" customHeight="1">
      <c r="A23" s="165" t="s">
        <v>309</v>
      </c>
      <c r="B23" s="270"/>
      <c r="C23" s="266"/>
      <c r="D23" s="270"/>
      <c r="F23" s="271"/>
    </row>
    <row r="24" spans="1:7" s="153" customFormat="1" ht="21.75" customHeight="1">
      <c r="A24" s="151"/>
      <c r="B24" s="163"/>
      <c r="C24" s="151"/>
      <c r="D24" s="163"/>
      <c r="F24" s="164"/>
    </row>
    <row r="25" spans="1:7" s="153" customFormat="1" ht="21.75" customHeight="1">
      <c r="A25" s="165" t="s">
        <v>310</v>
      </c>
      <c r="B25" s="167"/>
      <c r="C25" s="151"/>
      <c r="D25" s="163"/>
      <c r="F25" s="168"/>
    </row>
    <row r="26" spans="1:7" s="153" customFormat="1" ht="21.75" customHeight="1">
      <c r="A26" s="165" t="s">
        <v>311</v>
      </c>
      <c r="B26" s="169">
        <v>-863272.852669999</v>
      </c>
      <c r="C26" s="151"/>
      <c r="D26" s="169">
        <v>-33547694</v>
      </c>
      <c r="F26" s="170">
        <f>SUM(F27:F32)</f>
        <v>-2281729</v>
      </c>
    </row>
    <row r="27" spans="1:7" s="153" customFormat="1" ht="21.75" customHeight="1">
      <c r="A27" s="171" t="s">
        <v>187</v>
      </c>
      <c r="B27" s="172"/>
      <c r="C27" s="173"/>
      <c r="D27" s="152">
        <v>0</v>
      </c>
      <c r="F27" s="174"/>
    </row>
    <row r="28" spans="1:7" s="153" customFormat="1" ht="21.75" customHeight="1">
      <c r="A28" s="173" t="s">
        <v>312</v>
      </c>
      <c r="B28" s="172">
        <v>3095864.9185100002</v>
      </c>
      <c r="C28" s="173"/>
      <c r="D28" s="152">
        <v>-4390465</v>
      </c>
      <c r="F28" s="174">
        <v>397374</v>
      </c>
    </row>
    <row r="29" spans="1:7" s="153" customFormat="1" ht="21.75" customHeight="1">
      <c r="A29" s="151" t="s">
        <v>313</v>
      </c>
      <c r="B29" s="157">
        <v>7865601.2288200008</v>
      </c>
      <c r="C29" s="173"/>
      <c r="D29" s="152">
        <v>-26647811</v>
      </c>
      <c r="F29" s="159">
        <v>125059</v>
      </c>
    </row>
    <row r="30" spans="1:7" s="153" customFormat="1" ht="21.75" customHeight="1">
      <c r="A30" s="151" t="s">
        <v>16</v>
      </c>
      <c r="B30" s="172">
        <v>-11668347</v>
      </c>
      <c r="C30" s="173"/>
      <c r="D30" s="152">
        <v>-2456633</v>
      </c>
      <c r="F30" s="174">
        <v>-2433248</v>
      </c>
    </row>
    <row r="31" spans="1:7" s="153" customFormat="1" ht="21.75" customHeight="1">
      <c r="A31" s="151" t="s">
        <v>314</v>
      </c>
      <c r="B31" s="172">
        <v>-145979</v>
      </c>
      <c r="C31" s="173"/>
      <c r="D31" s="152">
        <v>-108</v>
      </c>
      <c r="F31" s="174">
        <v>-377006</v>
      </c>
    </row>
    <row r="32" spans="1:7" s="153" customFormat="1" ht="21.75" customHeight="1">
      <c r="A32" s="151" t="s">
        <v>29</v>
      </c>
      <c r="B32" s="172">
        <v>-10413</v>
      </c>
      <c r="C32" s="173"/>
      <c r="D32" s="163">
        <v>-52677</v>
      </c>
      <c r="F32" s="174">
        <v>6092</v>
      </c>
    </row>
    <row r="33" spans="1:7" s="153" customFormat="1" ht="21.75" customHeight="1">
      <c r="A33" s="162" t="s">
        <v>315</v>
      </c>
      <c r="B33" s="169">
        <v>-15971984.492140001</v>
      </c>
      <c r="C33" s="173"/>
      <c r="D33" s="169">
        <v>28383099</v>
      </c>
      <c r="F33" s="170">
        <f>SUM(F34:F36)</f>
        <v>-7462329</v>
      </c>
    </row>
    <row r="34" spans="1:7" s="153" customFormat="1" ht="21.75" customHeight="1">
      <c r="A34" s="173" t="s">
        <v>316</v>
      </c>
      <c r="B34" s="172">
        <v>-15834810.492140001</v>
      </c>
      <c r="C34" s="173"/>
      <c r="D34" s="152">
        <v>28328857</v>
      </c>
      <c r="F34" s="174">
        <v>-8464048</v>
      </c>
    </row>
    <row r="35" spans="1:7" s="153" customFormat="1" ht="21.75" customHeight="1">
      <c r="A35" s="151" t="s">
        <v>34</v>
      </c>
      <c r="B35" s="172">
        <v>38919</v>
      </c>
      <c r="C35" s="173"/>
      <c r="D35" s="152">
        <v>31146</v>
      </c>
      <c r="F35" s="174">
        <v>813805</v>
      </c>
    </row>
    <row r="36" spans="1:7" s="153" customFormat="1" ht="21.75" customHeight="1" thickBot="1">
      <c r="A36" s="151" t="s">
        <v>39</v>
      </c>
      <c r="B36" s="175">
        <v>-176093</v>
      </c>
      <c r="C36" s="173"/>
      <c r="D36" s="176">
        <v>23096</v>
      </c>
      <c r="F36" s="177">
        <v>187914</v>
      </c>
    </row>
    <row r="37" spans="1:7" s="153" customFormat="1" ht="21.75" customHeight="1">
      <c r="A37" s="173"/>
      <c r="B37" s="264">
        <v>-16835257.344810002</v>
      </c>
      <c r="C37" s="266"/>
      <c r="D37" s="264">
        <v>-5164595</v>
      </c>
      <c r="E37" s="166"/>
      <c r="F37" s="267">
        <f>F33+F26</f>
        <v>-9744058</v>
      </c>
      <c r="G37" s="166"/>
    </row>
    <row r="38" spans="1:7" s="153" customFormat="1" ht="39" customHeight="1" thickBot="1">
      <c r="A38" s="165" t="s">
        <v>317</v>
      </c>
      <c r="B38" s="265"/>
      <c r="C38" s="266"/>
      <c r="D38" s="265"/>
      <c r="F38" s="268"/>
    </row>
    <row r="39" spans="1:7" s="153" customFormat="1" ht="21.75" customHeight="1">
      <c r="A39" s="173"/>
      <c r="B39" s="163"/>
      <c r="C39" s="151"/>
      <c r="D39" s="163"/>
      <c r="F39" s="164"/>
    </row>
    <row r="40" spans="1:7" s="153" customFormat="1" ht="21.75" customHeight="1" thickBot="1">
      <c r="A40" s="173" t="s">
        <v>318</v>
      </c>
      <c r="B40" s="178" t="s">
        <v>246</v>
      </c>
      <c r="C40" s="151"/>
      <c r="D40" s="178" t="s">
        <v>246</v>
      </c>
      <c r="F40" s="179" t="s">
        <v>246</v>
      </c>
    </row>
    <row r="41" spans="1:7" s="153" customFormat="1" ht="21.75" customHeight="1">
      <c r="A41" s="151"/>
      <c r="B41" s="163"/>
      <c r="C41" s="151"/>
      <c r="D41" s="163"/>
      <c r="F41" s="164"/>
    </row>
    <row r="42" spans="1:7" s="153" customFormat="1" ht="21.75" customHeight="1" thickBot="1">
      <c r="A42" s="162" t="s">
        <v>319</v>
      </c>
      <c r="B42" s="180">
        <v>-13444985.840520002</v>
      </c>
      <c r="C42" s="181"/>
      <c r="D42" s="180">
        <v>-558874</v>
      </c>
      <c r="F42" s="182">
        <f>F37+F22</f>
        <v>-9986111</v>
      </c>
    </row>
    <row r="43" spans="1:7" s="153" customFormat="1" ht="21.75" customHeight="1">
      <c r="A43" s="151"/>
      <c r="B43" s="163"/>
      <c r="C43" s="151"/>
      <c r="D43" s="163"/>
      <c r="F43" s="164"/>
    </row>
    <row r="44" spans="1:7" s="153" customFormat="1" ht="44.25" customHeight="1">
      <c r="A44" s="165" t="s">
        <v>320</v>
      </c>
      <c r="B44" s="163"/>
      <c r="C44" s="151"/>
      <c r="D44" s="163"/>
      <c r="F44" s="164"/>
    </row>
    <row r="45" spans="1:7" s="153" customFormat="1" ht="21.75" customHeight="1">
      <c r="A45" s="165"/>
      <c r="B45" s="163"/>
      <c r="C45" s="151"/>
      <c r="D45" s="163"/>
      <c r="F45" s="164"/>
    </row>
    <row r="46" spans="1:7" s="153" customFormat="1" ht="21.75" customHeight="1" thickBot="1">
      <c r="A46" s="173" t="s">
        <v>321</v>
      </c>
      <c r="B46" s="152">
        <v>-206853</v>
      </c>
      <c r="C46" s="151"/>
      <c r="D46" s="152">
        <v>-202679</v>
      </c>
      <c r="F46" s="154">
        <v>60777</v>
      </c>
    </row>
    <row r="47" spans="1:7" s="153" customFormat="1" ht="21.75" customHeight="1">
      <c r="A47" s="151"/>
      <c r="B47" s="183"/>
      <c r="C47" s="151"/>
      <c r="D47" s="183"/>
      <c r="F47" s="184"/>
    </row>
    <row r="48" spans="1:7" s="153" customFormat="1" ht="21.75" customHeight="1" thickBot="1">
      <c r="A48" s="162" t="s">
        <v>322</v>
      </c>
      <c r="B48" s="185">
        <v>-206853</v>
      </c>
      <c r="C48" s="162"/>
      <c r="D48" s="185">
        <v>-202679</v>
      </c>
      <c r="E48" s="166"/>
      <c r="F48" s="186">
        <f>SUM(F46:F46)</f>
        <v>60777</v>
      </c>
      <c r="G48" s="166"/>
    </row>
    <row r="49" spans="1:7" s="153" customFormat="1" ht="21.75" customHeight="1">
      <c r="A49" s="151"/>
      <c r="B49" s="163"/>
      <c r="C49" s="151"/>
      <c r="D49" s="163"/>
      <c r="F49" s="164"/>
    </row>
    <row r="50" spans="1:7" s="153" customFormat="1" ht="36.75" customHeight="1">
      <c r="A50" s="165" t="s">
        <v>323</v>
      </c>
      <c r="B50" s="187"/>
      <c r="C50" s="151"/>
      <c r="D50" s="151"/>
      <c r="F50" s="188"/>
    </row>
    <row r="51" spans="1:7" s="153" customFormat="1" ht="21.75" customHeight="1">
      <c r="A51" s="173" t="s">
        <v>324</v>
      </c>
      <c r="B51" s="152">
        <v>8677643</v>
      </c>
      <c r="C51" s="151"/>
      <c r="D51" s="189">
        <v>2258600</v>
      </c>
      <c r="F51" s="154">
        <v>5222995</v>
      </c>
    </row>
    <row r="52" spans="1:7" s="153" customFormat="1" ht="21.75" customHeight="1">
      <c r="A52" s="173" t="s">
        <v>325</v>
      </c>
      <c r="B52" s="152">
        <v>-8634</v>
      </c>
      <c r="C52" s="151"/>
      <c r="D52" s="189"/>
      <c r="F52" s="154">
        <v>-8634</v>
      </c>
    </row>
    <row r="53" spans="1:7" s="153" customFormat="1" ht="21.75" customHeight="1">
      <c r="A53" s="173" t="s">
        <v>326</v>
      </c>
      <c r="B53" s="152">
        <v>0</v>
      </c>
      <c r="C53" s="151"/>
      <c r="D53" s="189"/>
      <c r="F53" s="154">
        <v>2883960</v>
      </c>
    </row>
    <row r="54" spans="1:7" s="153" customFormat="1" ht="21.75" customHeight="1">
      <c r="A54" s="173" t="s">
        <v>284</v>
      </c>
      <c r="B54" s="152"/>
      <c r="C54" s="151"/>
      <c r="D54" s="189">
        <v>-1300000</v>
      </c>
      <c r="F54" s="156">
        <v>4424449</v>
      </c>
    </row>
    <row r="55" spans="1:7" s="153" customFormat="1" ht="21.75" customHeight="1" thickBot="1">
      <c r="A55" s="173" t="s">
        <v>327</v>
      </c>
      <c r="B55" s="155">
        <v>6374138.7401799997</v>
      </c>
      <c r="C55" s="151"/>
      <c r="D55" s="189">
        <v>3375592</v>
      </c>
      <c r="F55" s="156">
        <v>-843994</v>
      </c>
    </row>
    <row r="56" spans="1:7" s="153" customFormat="1" ht="21.75" customHeight="1" thickBot="1">
      <c r="A56" s="173" t="s">
        <v>328</v>
      </c>
      <c r="B56" s="155">
        <v>-1380915.8996600001</v>
      </c>
      <c r="C56" s="151"/>
      <c r="D56" s="189">
        <v>-2165636</v>
      </c>
      <c r="F56" s="184"/>
    </row>
    <row r="57" spans="1:7" s="153" customFormat="1" ht="21.75" customHeight="1" thickBot="1">
      <c r="A57" s="173"/>
      <c r="B57" s="183"/>
      <c r="C57" s="151"/>
      <c r="D57" s="183"/>
      <c r="F57" s="186">
        <f>SUM(F51:F56)</f>
        <v>11678776</v>
      </c>
    </row>
    <row r="58" spans="1:7" s="153" customFormat="1" ht="21.75" customHeight="1" thickBot="1">
      <c r="A58" s="165" t="s">
        <v>329</v>
      </c>
      <c r="B58" s="185">
        <v>13662231.84052</v>
      </c>
      <c r="C58" s="151"/>
      <c r="D58" s="185">
        <v>2168556</v>
      </c>
      <c r="E58" s="166"/>
      <c r="F58" s="168"/>
      <c r="G58" s="166"/>
    </row>
    <row r="59" spans="1:7" s="153" customFormat="1" ht="21.75" customHeight="1" thickBot="1">
      <c r="A59" s="173"/>
      <c r="B59" s="167"/>
      <c r="C59" s="151"/>
      <c r="D59" s="163"/>
      <c r="F59" s="186">
        <f>F48+F57+F42</f>
        <v>1753442</v>
      </c>
    </row>
    <row r="60" spans="1:7" s="153" customFormat="1" ht="21.75" customHeight="1" thickBot="1">
      <c r="A60" s="173" t="s">
        <v>330</v>
      </c>
      <c r="B60" s="185">
        <v>10392.999999998137</v>
      </c>
      <c r="C60" s="151"/>
      <c r="D60" s="185">
        <v>1407003</v>
      </c>
      <c r="E60" s="166"/>
      <c r="F60" s="164">
        <v>180303</v>
      </c>
      <c r="G60" s="166"/>
    </row>
    <row r="61" spans="1:7" s="153" customFormat="1" ht="21.75" customHeight="1">
      <c r="A61" s="173" t="s">
        <v>331</v>
      </c>
      <c r="B61" s="190">
        <v>0</v>
      </c>
      <c r="C61" s="151"/>
      <c r="D61" s="167"/>
      <c r="F61" s="257">
        <f>[2]ББ!G10</f>
        <v>0</v>
      </c>
    </row>
    <row r="62" spans="1:7" s="153" customFormat="1" ht="21.75" customHeight="1" thickBot="1">
      <c r="A62" s="173" t="s">
        <v>332</v>
      </c>
      <c r="B62" s="259">
        <v>415915</v>
      </c>
      <c r="C62" s="261"/>
      <c r="D62" s="259">
        <v>548208</v>
      </c>
      <c r="F62" s="258"/>
    </row>
    <row r="63" spans="1:7" s="153" customFormat="1" ht="21.75" customHeight="1" thickTop="1" thickBot="1">
      <c r="A63" s="173" t="s">
        <v>333</v>
      </c>
      <c r="B63" s="260"/>
      <c r="C63" s="261"/>
      <c r="D63" s="260"/>
      <c r="F63" s="262">
        <f>[2]ББ!F10</f>
        <v>0</v>
      </c>
    </row>
    <row r="64" spans="1:7" s="153" customFormat="1" ht="21.75" customHeight="1" thickTop="1" thickBot="1">
      <c r="A64" s="173" t="s">
        <v>332</v>
      </c>
      <c r="B64" s="263">
        <v>426308</v>
      </c>
      <c r="C64" s="261"/>
      <c r="D64" s="263">
        <v>1955211</v>
      </c>
      <c r="F64" s="258"/>
    </row>
    <row r="65" spans="1:7" s="153" customFormat="1" ht="21.75" customHeight="1" thickTop="1" thickBot="1">
      <c r="A65" s="173" t="s">
        <v>334</v>
      </c>
      <c r="B65" s="260"/>
      <c r="C65" s="261"/>
      <c r="D65" s="260"/>
      <c r="E65" s="166"/>
      <c r="F65" s="191">
        <f>F63-F61-F59-F60</f>
        <v>-1933745</v>
      </c>
      <c r="G65" s="166"/>
    </row>
    <row r="66" spans="1:7" s="153" customFormat="1" ht="21.75" customHeight="1" thickTop="1">
      <c r="B66" s="192">
        <f>B64-B62-B60</f>
        <v>1.862645149230957E-9</v>
      </c>
      <c r="C66" s="192"/>
      <c r="D66" s="192">
        <f>D64-D62-D60</f>
        <v>0</v>
      </c>
    </row>
    <row r="67" spans="1:7" s="153" customFormat="1" ht="21.75" customHeight="1">
      <c r="A67" s="255" t="s">
        <v>338</v>
      </c>
      <c r="B67" s="255"/>
      <c r="C67" s="255"/>
      <c r="D67" s="255"/>
      <c r="F67" s="95"/>
    </row>
    <row r="68" spans="1:7" s="153" customFormat="1" ht="21.75" customHeight="1">
      <c r="A68" s="193"/>
      <c r="B68" s="193"/>
      <c r="C68" s="193"/>
      <c r="D68" s="193"/>
    </row>
    <row r="69" spans="1:7" s="153" customFormat="1" ht="21.75" customHeight="1">
      <c r="A69" s="255" t="s">
        <v>339</v>
      </c>
      <c r="B69" s="255"/>
      <c r="C69" s="255"/>
      <c r="D69" s="255"/>
    </row>
    <row r="70" spans="1:7" s="153" customFormat="1" ht="21.75" customHeight="1">
      <c r="A70" s="255"/>
      <c r="B70" s="255"/>
      <c r="C70" s="255"/>
      <c r="D70" s="255"/>
    </row>
    <row r="71" spans="1:7" s="153" customFormat="1" ht="21.75" customHeight="1">
      <c r="A71" s="256" t="s">
        <v>252</v>
      </c>
      <c r="B71" s="256"/>
      <c r="C71" s="256"/>
      <c r="D71" s="256"/>
      <c r="F71" s="7"/>
    </row>
    <row r="72" spans="1:7" s="153" customFormat="1" ht="21.75" customHeight="1">
      <c r="A72" s="194" t="s">
        <v>4</v>
      </c>
      <c r="B72" s="195"/>
      <c r="C72" s="196"/>
      <c r="D72" s="195"/>
      <c r="F72" s="72"/>
    </row>
    <row r="73" spans="1:7">
      <c r="F73" s="70">
        <f>F59+F60-F63+F61</f>
        <v>1933745</v>
      </c>
    </row>
    <row r="74" spans="1:7">
      <c r="B74" s="197">
        <f>B60+B61-B64+B62</f>
        <v>-1.862645149230957E-9</v>
      </c>
      <c r="C74" s="197">
        <f t="shared" ref="C74" si="0">C60+C61-C64+C62</f>
        <v>0</v>
      </c>
      <c r="D74" s="197">
        <f>D60+D61-D64+D62</f>
        <v>0</v>
      </c>
      <c r="F74" s="70"/>
    </row>
    <row r="75" spans="1:7">
      <c r="B75" s="197"/>
    </row>
  </sheetData>
  <mergeCells count="21"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5"/>
  <sheetViews>
    <sheetView zoomScaleNormal="100" workbookViewId="0">
      <selection activeCell="E12" sqref="E12"/>
    </sheetView>
  </sheetViews>
  <sheetFormatPr defaultColWidth="8.85546875" defaultRowHeight="12.75"/>
  <cols>
    <col min="1" max="1" width="56.5703125" style="120" bestFit="1" customWidth="1"/>
    <col min="2" max="2" width="20.42578125" style="121" customWidth="1"/>
    <col min="3" max="3" width="3.42578125" style="121" customWidth="1"/>
    <col min="4" max="4" width="23.85546875" style="121" customWidth="1"/>
    <col min="5" max="5" width="2.7109375" style="121" customWidth="1"/>
    <col min="6" max="6" width="18.7109375" style="121" customWidth="1"/>
    <col min="7" max="7" width="3.140625" style="121" customWidth="1"/>
    <col min="8" max="8" width="17.7109375" style="121" customWidth="1"/>
    <col min="9" max="9" width="2.7109375" style="120" customWidth="1"/>
    <col min="10" max="10" width="8.85546875" style="120"/>
    <col min="11" max="11" width="11.28515625" style="120" bestFit="1" customWidth="1"/>
    <col min="12" max="16384" width="8.85546875" style="120"/>
  </cols>
  <sheetData>
    <row r="1" spans="1:8" s="103" customFormat="1" ht="15.75">
      <c r="A1" s="101" t="s">
        <v>273</v>
      </c>
      <c r="B1" s="102"/>
      <c r="C1" s="102"/>
      <c r="D1" s="102"/>
      <c r="E1" s="102"/>
      <c r="F1" s="102"/>
      <c r="G1" s="102"/>
      <c r="H1" s="102"/>
    </row>
    <row r="2" spans="1:8" s="103" customFormat="1" ht="15.75">
      <c r="A2" s="104"/>
      <c r="B2" s="102"/>
      <c r="C2" s="102"/>
      <c r="D2" s="102"/>
      <c r="E2" s="102"/>
      <c r="F2" s="102"/>
      <c r="G2" s="102"/>
      <c r="H2" s="102"/>
    </row>
    <row r="3" spans="1:8" s="103" customFormat="1" ht="15.75">
      <c r="A3" s="105" t="s">
        <v>274</v>
      </c>
      <c r="B3" s="102"/>
      <c r="C3" s="102"/>
      <c r="D3" s="102"/>
      <c r="E3" s="102"/>
      <c r="F3" s="102"/>
      <c r="G3" s="102"/>
      <c r="H3" s="102"/>
    </row>
    <row r="4" spans="1:8" s="103" customFormat="1" ht="15.75">
      <c r="A4" s="105" t="str">
        <f>ББ!A7</f>
        <v>по состоянию на 01 апреля 2021 года</v>
      </c>
      <c r="B4" s="102"/>
      <c r="C4" s="102"/>
      <c r="D4" s="102"/>
      <c r="E4" s="102"/>
      <c r="F4" s="102"/>
      <c r="G4" s="102"/>
      <c r="H4" s="102"/>
    </row>
    <row r="5" spans="1:8" s="103" customFormat="1" ht="15.75">
      <c r="A5" s="106" t="s">
        <v>290</v>
      </c>
      <c r="B5" s="102"/>
      <c r="C5" s="102"/>
      <c r="D5" s="102"/>
      <c r="E5" s="102"/>
      <c r="F5" s="102"/>
      <c r="G5" s="102"/>
      <c r="H5" s="102"/>
    </row>
    <row r="6" spans="1:8" s="103" customFormat="1" ht="15.75">
      <c r="B6" s="102"/>
      <c r="C6" s="102"/>
      <c r="D6" s="102"/>
      <c r="E6" s="102"/>
      <c r="F6" s="102"/>
      <c r="G6" s="102"/>
      <c r="H6" s="102"/>
    </row>
    <row r="7" spans="1:8" s="108" customFormat="1" ht="47.25">
      <c r="A7" s="278"/>
      <c r="B7" s="107" t="s">
        <v>276</v>
      </c>
      <c r="C7" s="277"/>
      <c r="D7" s="277" t="s">
        <v>277</v>
      </c>
      <c r="E7" s="277"/>
      <c r="F7" s="277" t="s">
        <v>278</v>
      </c>
      <c r="G7" s="277"/>
      <c r="H7" s="107" t="s">
        <v>0</v>
      </c>
    </row>
    <row r="8" spans="1:8" s="108" customFormat="1" ht="15.75">
      <c r="A8" s="278"/>
      <c r="B8" s="107" t="s">
        <v>279</v>
      </c>
      <c r="C8" s="277"/>
      <c r="D8" s="277"/>
      <c r="E8" s="277"/>
      <c r="F8" s="277"/>
      <c r="G8" s="277"/>
      <c r="H8" s="107" t="s">
        <v>280</v>
      </c>
    </row>
    <row r="9" spans="1:8" s="108" customFormat="1" ht="15.75">
      <c r="A9" s="109"/>
      <c r="B9" s="109"/>
      <c r="C9" s="109"/>
      <c r="D9" s="109"/>
      <c r="E9" s="109"/>
      <c r="F9" s="109"/>
      <c r="G9" s="109"/>
      <c r="H9" s="109"/>
    </row>
    <row r="10" spans="1:8" s="108" customFormat="1" ht="14.25" customHeight="1">
      <c r="A10" s="276" t="s">
        <v>281</v>
      </c>
      <c r="B10" s="272">
        <v>3068584108</v>
      </c>
      <c r="C10" s="272"/>
      <c r="D10" s="272">
        <v>162254</v>
      </c>
      <c r="E10" s="272"/>
      <c r="F10" s="272">
        <v>3169670500</v>
      </c>
      <c r="G10" s="272"/>
      <c r="H10" s="272">
        <f>F10+D10+B10</f>
        <v>6238416862</v>
      </c>
    </row>
    <row r="11" spans="1:8" s="108" customFormat="1" ht="14.25" customHeight="1">
      <c r="A11" s="276"/>
      <c r="B11" s="272"/>
      <c r="C11" s="272"/>
      <c r="D11" s="272"/>
      <c r="E11" s="272"/>
      <c r="F11" s="272"/>
      <c r="G11" s="272"/>
      <c r="H11" s="272"/>
    </row>
    <row r="12" spans="1:8" s="108" customFormat="1" ht="14.25" customHeight="1">
      <c r="A12" s="110"/>
      <c r="B12" s="131"/>
      <c r="C12" s="132"/>
      <c r="D12" s="132"/>
      <c r="E12" s="132"/>
      <c r="F12" s="131"/>
      <c r="G12" s="132"/>
      <c r="H12" s="131"/>
    </row>
    <row r="13" spans="1:8" s="108" customFormat="1" ht="14.25" customHeight="1">
      <c r="A13" s="110" t="s">
        <v>282</v>
      </c>
      <c r="B13" s="131"/>
      <c r="C13" s="132"/>
      <c r="D13" s="132"/>
      <c r="E13" s="132"/>
      <c r="F13" s="129">
        <v>10373222972</v>
      </c>
      <c r="G13" s="132"/>
      <c r="H13" s="129">
        <f>F13</f>
        <v>10373222972</v>
      </c>
    </row>
    <row r="14" spans="1:8" s="108" customFormat="1" ht="14.25" customHeight="1">
      <c r="A14" s="110" t="s">
        <v>283</v>
      </c>
      <c r="B14" s="133">
        <v>2258600000</v>
      </c>
      <c r="C14" s="132"/>
      <c r="D14" s="134">
        <v>115626</v>
      </c>
      <c r="E14" s="132"/>
      <c r="F14" s="129"/>
      <c r="G14" s="132"/>
      <c r="H14" s="129">
        <f>D14+B14</f>
        <v>2258715626</v>
      </c>
    </row>
    <row r="15" spans="1:8" s="108" customFormat="1" ht="14.25" customHeight="1" thickBot="1">
      <c r="A15" s="110" t="s">
        <v>284</v>
      </c>
      <c r="B15" s="135"/>
      <c r="C15" s="132"/>
      <c r="D15" s="136"/>
      <c r="E15" s="132"/>
      <c r="F15" s="130">
        <v>-1300000000</v>
      </c>
      <c r="G15" s="137"/>
      <c r="H15" s="130">
        <f>F15</f>
        <v>-1300000000</v>
      </c>
    </row>
    <row r="16" spans="1:8" s="108" customFormat="1" ht="14.25" customHeight="1">
      <c r="A16" s="110"/>
      <c r="B16" s="131"/>
      <c r="C16" s="132"/>
      <c r="D16" s="132"/>
      <c r="E16" s="132"/>
      <c r="F16" s="131"/>
      <c r="G16" s="132"/>
      <c r="H16" s="131"/>
    </row>
    <row r="17" spans="1:11" s="108" customFormat="1" ht="14.25" customHeight="1">
      <c r="A17" s="111" t="s">
        <v>291</v>
      </c>
      <c r="B17" s="138">
        <v>5327184108</v>
      </c>
      <c r="C17" s="107"/>
      <c r="D17" s="138">
        <f>D14+D10</f>
        <v>277880</v>
      </c>
      <c r="E17" s="107"/>
      <c r="F17" s="138">
        <f>F15+F13+F10</f>
        <v>12242893472</v>
      </c>
      <c r="G17" s="107"/>
      <c r="H17" s="138">
        <v>19930096</v>
      </c>
    </row>
    <row r="18" spans="1:11" s="108" customFormat="1" ht="14.25" customHeight="1">
      <c r="A18" s="111"/>
      <c r="B18" s="131"/>
      <c r="C18" s="132"/>
      <c r="D18" s="132"/>
      <c r="E18" s="132"/>
      <c r="F18" s="131"/>
      <c r="G18" s="132"/>
      <c r="H18" s="131"/>
    </row>
    <row r="19" spans="1:11" s="108" customFormat="1" ht="14.25" customHeight="1">
      <c r="A19" s="111" t="s">
        <v>285</v>
      </c>
      <c r="B19" s="138">
        <f>B17</f>
        <v>5327184108</v>
      </c>
      <c r="C19" s="107"/>
      <c r="D19" s="138">
        <f>D17</f>
        <v>277880</v>
      </c>
      <c r="E19" s="107"/>
      <c r="F19" s="138">
        <v>10819439698</v>
      </c>
      <c r="G19" s="107"/>
      <c r="H19" s="138">
        <f>B19+D19+F19</f>
        <v>16146901686</v>
      </c>
    </row>
    <row r="20" spans="1:11" s="108" customFormat="1" ht="14.25" customHeight="1">
      <c r="A20" s="111"/>
      <c r="B20" s="131"/>
      <c r="C20" s="132"/>
      <c r="D20" s="132"/>
      <c r="E20" s="132"/>
      <c r="F20" s="131"/>
      <c r="G20" s="132"/>
      <c r="H20" s="131"/>
    </row>
    <row r="21" spans="1:11" s="108" customFormat="1" ht="14.25" customHeight="1">
      <c r="A21" s="110" t="s">
        <v>286</v>
      </c>
      <c r="B21" s="131"/>
      <c r="C21" s="132"/>
      <c r="D21" s="132"/>
      <c r="E21" s="132"/>
      <c r="F21" s="131"/>
      <c r="G21" s="132"/>
      <c r="H21" s="131"/>
    </row>
    <row r="22" spans="1:11" s="108" customFormat="1" ht="14.25" customHeight="1">
      <c r="A22" s="110" t="s">
        <v>282</v>
      </c>
      <c r="B22" s="131"/>
      <c r="C22" s="132"/>
      <c r="D22" s="132"/>
      <c r="E22" s="132"/>
      <c r="F22" s="129">
        <v>-1885984827</v>
      </c>
      <c r="G22" s="132"/>
      <c r="H22" s="129">
        <f>F22</f>
        <v>-1885984827</v>
      </c>
    </row>
    <row r="23" spans="1:11" s="108" customFormat="1" ht="14.25" customHeight="1">
      <c r="A23" s="110" t="s">
        <v>287</v>
      </c>
      <c r="B23" s="133">
        <v>-8634930</v>
      </c>
      <c r="C23" s="132"/>
      <c r="D23" s="132"/>
      <c r="E23" s="132"/>
      <c r="F23" s="129"/>
      <c r="G23" s="132"/>
      <c r="H23" s="129">
        <f>B23</f>
        <v>-8634930</v>
      </c>
    </row>
    <row r="24" spans="1:11" s="108" customFormat="1" ht="14.25" customHeight="1">
      <c r="A24" s="110" t="s">
        <v>288</v>
      </c>
      <c r="B24" s="133">
        <v>741821239</v>
      </c>
      <c r="C24" s="132"/>
      <c r="D24" s="132"/>
      <c r="E24" s="132"/>
      <c r="F24" s="129"/>
      <c r="G24" s="132"/>
      <c r="H24" s="129">
        <f>B24</f>
        <v>741821239</v>
      </c>
    </row>
    <row r="25" spans="1:11" s="108" customFormat="1" ht="14.25" customHeight="1">
      <c r="A25" s="110" t="s">
        <v>284</v>
      </c>
      <c r="B25" s="131"/>
      <c r="C25" s="132"/>
      <c r="D25" s="132"/>
      <c r="E25" s="132"/>
      <c r="F25" s="129">
        <v>-1850000000</v>
      </c>
      <c r="G25" s="132"/>
      <c r="H25" s="129">
        <f>F25</f>
        <v>-1850000000</v>
      </c>
    </row>
    <row r="26" spans="1:11" s="108" customFormat="1" ht="14.25" customHeight="1" thickBot="1">
      <c r="A26" s="110" t="s">
        <v>283</v>
      </c>
      <c r="B26" s="129">
        <v>7935822500</v>
      </c>
      <c r="C26" s="132"/>
      <c r="D26" s="132"/>
      <c r="E26" s="132"/>
      <c r="F26" s="131"/>
      <c r="G26" s="132"/>
      <c r="H26" s="129">
        <f>B26</f>
        <v>7935822500</v>
      </c>
    </row>
    <row r="27" spans="1:11" s="108" customFormat="1" ht="14.25" customHeight="1">
      <c r="A27" s="110"/>
      <c r="B27" s="139"/>
      <c r="C27" s="132"/>
      <c r="D27" s="140"/>
      <c r="E27" s="132"/>
      <c r="F27" s="139"/>
      <c r="G27" s="132"/>
      <c r="H27" s="139"/>
    </row>
    <row r="28" spans="1:11" s="108" customFormat="1" ht="14.25" customHeight="1" thickBot="1">
      <c r="A28" s="111" t="s">
        <v>289</v>
      </c>
      <c r="B28" s="141">
        <f>B23+B24+B26+B19</f>
        <v>13996192917</v>
      </c>
      <c r="C28" s="107"/>
      <c r="D28" s="142">
        <f>D19</f>
        <v>277880</v>
      </c>
      <c r="E28" s="107"/>
      <c r="F28" s="141">
        <f>F22+F25+F19</f>
        <v>7083454871</v>
      </c>
      <c r="G28" s="107"/>
      <c r="H28" s="141">
        <f>H19+H22+H23+H24+H25+H26</f>
        <v>21079925668</v>
      </c>
      <c r="K28" s="122"/>
    </row>
    <row r="29" spans="1:11" s="108" customFormat="1" ht="14.25" customHeight="1" thickTop="1">
      <c r="B29" s="112"/>
      <c r="C29" s="112"/>
      <c r="D29" s="112"/>
      <c r="E29" s="112"/>
      <c r="F29" s="112"/>
      <c r="G29" s="112"/>
      <c r="H29" s="112"/>
    </row>
    <row r="30" spans="1:11" s="108" customFormat="1" ht="19.5" customHeight="1">
      <c r="B30" s="112"/>
      <c r="C30" s="112"/>
      <c r="D30" s="112"/>
      <c r="E30" s="112"/>
      <c r="F30" s="112"/>
      <c r="G30" s="112"/>
      <c r="H30" s="112"/>
    </row>
    <row r="31" spans="1:11" s="108" customFormat="1" ht="14.25" customHeight="1">
      <c r="A31" s="275" t="str">
        <f>ББ!A119</f>
        <v>Председатель Правления _____________________________ /Лукьянов С. Н.  Дата  07.04.2021 г.</v>
      </c>
      <c r="B31" s="275"/>
      <c r="C31" s="275"/>
      <c r="D31" s="275"/>
      <c r="E31" s="253"/>
      <c r="F31" s="253"/>
      <c r="G31" s="112"/>
      <c r="H31" s="112"/>
    </row>
    <row r="32" spans="1:11" s="108" customFormat="1" ht="14.25" customHeight="1">
      <c r="A32" s="113"/>
      <c r="B32" s="114"/>
      <c r="C32" s="114"/>
      <c r="D32" s="114"/>
      <c r="E32" s="112"/>
      <c r="F32" s="112"/>
      <c r="G32" s="112"/>
      <c r="H32" s="112"/>
    </row>
    <row r="33" spans="1:8" s="108" customFormat="1" ht="14.25" customHeight="1">
      <c r="A33" s="273" t="str">
        <f>ББ!A120</f>
        <v>Главный бухгалтер ________________________________ / Хон Т.Э. Дата 07.04.2021 г.</v>
      </c>
      <c r="B33" s="273"/>
      <c r="C33" s="273"/>
      <c r="D33" s="273"/>
      <c r="E33" s="112"/>
      <c r="F33" s="112"/>
      <c r="G33" s="112"/>
      <c r="H33" s="112"/>
    </row>
    <row r="34" spans="1:8" s="108" customFormat="1" ht="15.75">
      <c r="A34" s="273"/>
      <c r="B34" s="273"/>
      <c r="C34" s="273"/>
      <c r="D34" s="273"/>
      <c r="E34" s="112"/>
      <c r="F34" s="112"/>
      <c r="G34" s="112"/>
      <c r="H34" s="112"/>
    </row>
    <row r="35" spans="1:8" s="108" customFormat="1" ht="16.5" customHeight="1">
      <c r="A35" s="274" t="s">
        <v>252</v>
      </c>
      <c r="B35" s="274"/>
      <c r="C35" s="274"/>
      <c r="D35" s="274"/>
      <c r="E35" s="112"/>
      <c r="F35" s="112"/>
      <c r="G35" s="112"/>
      <c r="H35" s="112"/>
    </row>
    <row r="36" spans="1:8" s="108" customFormat="1" ht="20.25" customHeight="1">
      <c r="A36" s="115" t="s">
        <v>4</v>
      </c>
      <c r="B36" s="116"/>
      <c r="C36" s="117"/>
      <c r="D36" s="116"/>
      <c r="E36" s="112"/>
      <c r="F36" s="112"/>
      <c r="G36" s="112"/>
      <c r="H36" s="112"/>
    </row>
    <row r="37" spans="1:8" s="108" customFormat="1" ht="20.25" customHeight="1">
      <c r="B37" s="112"/>
      <c r="C37" s="112"/>
      <c r="D37" s="112"/>
      <c r="E37" s="112"/>
      <c r="F37" s="112"/>
      <c r="G37" s="112"/>
      <c r="H37" s="112"/>
    </row>
    <row r="38" spans="1:8" s="118" customFormat="1">
      <c r="B38" s="119"/>
      <c r="C38" s="119"/>
      <c r="D38" s="119"/>
      <c r="E38" s="119"/>
      <c r="F38" s="119"/>
      <c r="G38" s="119"/>
      <c r="H38" s="119"/>
    </row>
    <row r="39" spans="1:8" s="118" customFormat="1">
      <c r="B39" s="119"/>
      <c r="C39" s="119"/>
      <c r="D39" s="119"/>
      <c r="E39" s="119"/>
      <c r="F39" s="119"/>
      <c r="G39" s="119"/>
      <c r="H39" s="119"/>
    </row>
    <row r="40" spans="1:8" s="118" customFormat="1">
      <c r="B40" s="119"/>
      <c r="C40" s="119"/>
      <c r="D40" s="119"/>
      <c r="E40" s="119"/>
      <c r="F40" s="119"/>
      <c r="G40" s="119"/>
      <c r="H40" s="119"/>
    </row>
    <row r="41" spans="1:8" s="118" customFormat="1">
      <c r="B41" s="119"/>
      <c r="C41" s="119"/>
      <c r="D41" s="119"/>
      <c r="E41" s="119"/>
      <c r="F41" s="119"/>
      <c r="G41" s="119"/>
      <c r="H41" s="119"/>
    </row>
    <row r="42" spans="1:8" s="118" customFormat="1">
      <c r="B42" s="119"/>
      <c r="C42" s="119"/>
      <c r="D42" s="119"/>
      <c r="E42" s="119"/>
      <c r="F42" s="119"/>
      <c r="G42" s="119"/>
      <c r="H42" s="119"/>
    </row>
    <row r="43" spans="1:8" s="118" customFormat="1">
      <c r="B43" s="119"/>
      <c r="C43" s="119"/>
      <c r="D43" s="119"/>
      <c r="E43" s="119"/>
      <c r="F43" s="119"/>
      <c r="G43" s="119"/>
      <c r="H43" s="119"/>
    </row>
    <row r="44" spans="1:8" s="118" customFormat="1">
      <c r="B44" s="119"/>
      <c r="C44" s="119"/>
      <c r="D44" s="119"/>
      <c r="E44" s="119"/>
      <c r="F44" s="119"/>
      <c r="G44" s="119"/>
      <c r="H44" s="119"/>
    </row>
    <row r="45" spans="1:8" s="118" customFormat="1">
      <c r="B45" s="119"/>
      <c r="C45" s="119"/>
      <c r="D45" s="119"/>
      <c r="E45" s="119"/>
      <c r="F45" s="119"/>
      <c r="G45" s="119"/>
      <c r="H45" s="119"/>
    </row>
    <row r="46" spans="1:8" s="118" customFormat="1">
      <c r="B46" s="119"/>
      <c r="C46" s="119"/>
      <c r="D46" s="119"/>
      <c r="E46" s="119"/>
      <c r="F46" s="119"/>
      <c r="G46" s="119"/>
      <c r="H46" s="119"/>
    </row>
    <row r="47" spans="1:8" s="118" customFormat="1">
      <c r="B47" s="119"/>
      <c r="C47" s="119"/>
      <c r="D47" s="119"/>
      <c r="E47" s="119"/>
      <c r="F47" s="119"/>
      <c r="G47" s="119"/>
      <c r="H47" s="119"/>
    </row>
    <row r="48" spans="1:8" s="118" customFormat="1">
      <c r="B48" s="119"/>
      <c r="C48" s="119"/>
      <c r="D48" s="119"/>
      <c r="E48" s="119"/>
      <c r="F48" s="119"/>
      <c r="G48" s="119"/>
      <c r="H48" s="119"/>
    </row>
    <row r="49" spans="2:8" s="118" customFormat="1">
      <c r="B49" s="119"/>
      <c r="C49" s="119"/>
      <c r="D49" s="119"/>
      <c r="E49" s="119"/>
      <c r="F49" s="119"/>
      <c r="G49" s="119"/>
      <c r="H49" s="119"/>
    </row>
    <row r="50" spans="2:8" s="118" customFormat="1">
      <c r="B50" s="119"/>
      <c r="C50" s="119"/>
      <c r="D50" s="119"/>
      <c r="E50" s="119"/>
      <c r="F50" s="119"/>
      <c r="G50" s="119"/>
      <c r="H50" s="119"/>
    </row>
    <row r="51" spans="2:8" s="118" customFormat="1">
      <c r="B51" s="119"/>
      <c r="C51" s="119"/>
      <c r="D51" s="119"/>
      <c r="E51" s="119"/>
      <c r="F51" s="119"/>
      <c r="G51" s="119"/>
      <c r="H51" s="119"/>
    </row>
    <row r="52" spans="2:8" s="118" customFormat="1">
      <c r="B52" s="119"/>
      <c r="C52" s="119"/>
      <c r="D52" s="119"/>
      <c r="E52" s="119"/>
      <c r="F52" s="119"/>
      <c r="G52" s="119"/>
      <c r="H52" s="119"/>
    </row>
    <row r="53" spans="2:8" s="118" customFormat="1">
      <c r="B53" s="119"/>
      <c r="C53" s="119"/>
      <c r="D53" s="119"/>
      <c r="E53" s="119"/>
      <c r="F53" s="119"/>
      <c r="G53" s="119"/>
      <c r="H53" s="119"/>
    </row>
    <row r="54" spans="2:8" s="118" customFormat="1">
      <c r="B54" s="119"/>
      <c r="C54" s="119"/>
      <c r="D54" s="119"/>
      <c r="E54" s="119"/>
      <c r="F54" s="119"/>
      <c r="G54" s="119"/>
      <c r="H54" s="119"/>
    </row>
    <row r="55" spans="2:8" s="118" customFormat="1">
      <c r="B55" s="119"/>
      <c r="C55" s="119"/>
      <c r="D55" s="119"/>
      <c r="E55" s="119"/>
      <c r="F55" s="119"/>
      <c r="G55" s="119"/>
      <c r="H55" s="119"/>
    </row>
    <row r="56" spans="2:8" s="118" customFormat="1">
      <c r="B56" s="119"/>
      <c r="C56" s="119"/>
      <c r="D56" s="119"/>
      <c r="E56" s="119"/>
      <c r="F56" s="119"/>
      <c r="G56" s="119"/>
      <c r="H56" s="119"/>
    </row>
    <row r="57" spans="2:8" s="118" customFormat="1">
      <c r="B57" s="119"/>
      <c r="C57" s="119"/>
      <c r="D57" s="119"/>
      <c r="E57" s="119"/>
      <c r="F57" s="119"/>
      <c r="G57" s="119"/>
      <c r="H57" s="119"/>
    </row>
    <row r="58" spans="2:8" s="118" customFormat="1">
      <c r="B58" s="119"/>
      <c r="C58" s="119"/>
      <c r="D58" s="119"/>
      <c r="E58" s="119"/>
      <c r="F58" s="119"/>
      <c r="G58" s="119"/>
      <c r="H58" s="119"/>
    </row>
    <row r="59" spans="2:8" s="118" customFormat="1">
      <c r="B59" s="119"/>
      <c r="C59" s="119"/>
      <c r="D59" s="119"/>
      <c r="E59" s="119"/>
      <c r="F59" s="119"/>
      <c r="G59" s="119"/>
      <c r="H59" s="119"/>
    </row>
    <row r="60" spans="2:8" s="118" customFormat="1">
      <c r="B60" s="119"/>
      <c r="C60" s="119"/>
      <c r="D60" s="119"/>
      <c r="E60" s="119"/>
      <c r="F60" s="119"/>
      <c r="G60" s="119"/>
      <c r="H60" s="119"/>
    </row>
    <row r="61" spans="2:8" s="118" customFormat="1">
      <c r="B61" s="119"/>
      <c r="C61" s="119"/>
      <c r="D61" s="119"/>
      <c r="E61" s="119"/>
      <c r="F61" s="119"/>
      <c r="G61" s="119"/>
      <c r="H61" s="119"/>
    </row>
    <row r="62" spans="2:8" s="118" customFormat="1">
      <c r="B62" s="119"/>
      <c r="C62" s="119"/>
      <c r="D62" s="119"/>
      <c r="E62" s="119"/>
      <c r="F62" s="119"/>
      <c r="G62" s="119"/>
      <c r="H62" s="119"/>
    </row>
    <row r="63" spans="2:8" s="118" customFormat="1">
      <c r="B63" s="119"/>
      <c r="C63" s="119"/>
      <c r="D63" s="119"/>
      <c r="E63" s="119"/>
      <c r="F63" s="119"/>
      <c r="G63" s="119"/>
      <c r="H63" s="119"/>
    </row>
    <row r="64" spans="2:8" s="118" customFormat="1">
      <c r="B64" s="119"/>
      <c r="C64" s="119"/>
      <c r="D64" s="119"/>
      <c r="E64" s="119"/>
      <c r="F64" s="119"/>
      <c r="G64" s="119"/>
      <c r="H64" s="119"/>
    </row>
    <row r="65" spans="2:8" s="118" customFormat="1">
      <c r="B65" s="119"/>
      <c r="C65" s="119"/>
      <c r="D65" s="119"/>
      <c r="E65" s="119"/>
      <c r="F65" s="119"/>
      <c r="G65" s="119"/>
      <c r="H65" s="119"/>
    </row>
    <row r="66" spans="2:8" s="118" customFormat="1">
      <c r="B66" s="119"/>
      <c r="C66" s="119"/>
      <c r="D66" s="119"/>
      <c r="E66" s="119"/>
      <c r="F66" s="119"/>
      <c r="G66" s="119"/>
      <c r="H66" s="119"/>
    </row>
    <row r="67" spans="2:8" s="118" customFormat="1">
      <c r="B67" s="119"/>
      <c r="C67" s="119"/>
      <c r="D67" s="119"/>
      <c r="E67" s="119"/>
      <c r="F67" s="119"/>
      <c r="G67" s="119"/>
      <c r="H67" s="119"/>
    </row>
    <row r="68" spans="2:8" s="118" customFormat="1">
      <c r="B68" s="119"/>
      <c r="C68" s="119"/>
      <c r="D68" s="119"/>
      <c r="E68" s="119"/>
      <c r="F68" s="119"/>
      <c r="G68" s="119"/>
      <c r="H68" s="119"/>
    </row>
    <row r="69" spans="2:8" s="118" customFormat="1">
      <c r="B69" s="119"/>
      <c r="C69" s="119"/>
      <c r="D69" s="119"/>
      <c r="E69" s="119"/>
      <c r="F69" s="119"/>
      <c r="G69" s="119"/>
      <c r="H69" s="119"/>
    </row>
    <row r="70" spans="2:8" s="118" customFormat="1">
      <c r="B70" s="119"/>
      <c r="C70" s="119"/>
      <c r="D70" s="119"/>
      <c r="E70" s="119"/>
      <c r="F70" s="119"/>
      <c r="G70" s="119"/>
      <c r="H70" s="119"/>
    </row>
    <row r="71" spans="2:8" s="118" customFormat="1">
      <c r="B71" s="119"/>
      <c r="C71" s="119"/>
      <c r="D71" s="119"/>
      <c r="E71" s="119"/>
      <c r="F71" s="119"/>
      <c r="G71" s="119"/>
      <c r="H71" s="119"/>
    </row>
    <row r="72" spans="2:8" s="118" customFormat="1">
      <c r="B72" s="119"/>
      <c r="C72" s="119"/>
      <c r="D72" s="119"/>
      <c r="E72" s="119"/>
      <c r="F72" s="119"/>
      <c r="G72" s="119"/>
      <c r="H72" s="119"/>
    </row>
    <row r="73" spans="2:8" s="118" customFormat="1">
      <c r="B73" s="119"/>
      <c r="C73" s="119"/>
      <c r="D73" s="119"/>
      <c r="E73" s="119"/>
      <c r="F73" s="119"/>
      <c r="G73" s="119"/>
      <c r="H73" s="119"/>
    </row>
    <row r="74" spans="2:8" s="118" customFormat="1">
      <c r="B74" s="119"/>
      <c r="C74" s="119"/>
      <c r="D74" s="119"/>
      <c r="E74" s="119"/>
      <c r="F74" s="119"/>
      <c r="G74" s="119"/>
      <c r="H74" s="119"/>
    </row>
    <row r="75" spans="2:8" s="118" customFormat="1">
      <c r="B75" s="119"/>
      <c r="C75" s="119"/>
      <c r="D75" s="119"/>
      <c r="E75" s="119"/>
      <c r="F75" s="119"/>
      <c r="G75" s="119"/>
      <c r="H75" s="119"/>
    </row>
    <row r="76" spans="2:8" s="118" customFormat="1">
      <c r="B76" s="119"/>
      <c r="C76" s="119"/>
      <c r="D76" s="119"/>
      <c r="E76" s="119"/>
      <c r="F76" s="119"/>
      <c r="G76" s="119"/>
      <c r="H76" s="119"/>
    </row>
    <row r="77" spans="2:8" s="118" customFormat="1">
      <c r="B77" s="119"/>
      <c r="C77" s="119"/>
      <c r="D77" s="119"/>
      <c r="E77" s="119"/>
      <c r="F77" s="119"/>
      <c r="G77" s="119"/>
      <c r="H77" s="119"/>
    </row>
    <row r="78" spans="2:8" s="118" customFormat="1">
      <c r="B78" s="119"/>
      <c r="C78" s="119"/>
      <c r="D78" s="119"/>
      <c r="E78" s="119"/>
      <c r="F78" s="119"/>
      <c r="G78" s="119"/>
      <c r="H78" s="119"/>
    </row>
    <row r="79" spans="2:8" s="118" customFormat="1">
      <c r="B79" s="119"/>
      <c r="C79" s="119"/>
      <c r="D79" s="119"/>
      <c r="E79" s="119"/>
      <c r="F79" s="119"/>
      <c r="G79" s="119"/>
      <c r="H79" s="119"/>
    </row>
    <row r="80" spans="2:8" s="118" customFormat="1">
      <c r="B80" s="119"/>
      <c r="C80" s="119"/>
      <c r="D80" s="119"/>
      <c r="E80" s="119"/>
      <c r="F80" s="119"/>
      <c r="G80" s="119"/>
      <c r="H80" s="119"/>
    </row>
    <row r="81" spans="2:8" s="118" customFormat="1">
      <c r="B81" s="119"/>
      <c r="C81" s="119"/>
      <c r="D81" s="119"/>
      <c r="E81" s="119"/>
      <c r="F81" s="119"/>
      <c r="G81" s="119"/>
      <c r="H81" s="119"/>
    </row>
    <row r="82" spans="2:8" s="118" customFormat="1">
      <c r="B82" s="119"/>
      <c r="C82" s="119"/>
      <c r="D82" s="119"/>
      <c r="E82" s="119"/>
      <c r="F82" s="119"/>
      <c r="G82" s="119"/>
      <c r="H82" s="119"/>
    </row>
    <row r="83" spans="2:8" s="118" customFormat="1">
      <c r="B83" s="119"/>
      <c r="C83" s="119"/>
      <c r="D83" s="119"/>
      <c r="E83" s="119"/>
      <c r="F83" s="119"/>
      <c r="G83" s="119"/>
      <c r="H83" s="119"/>
    </row>
    <row r="84" spans="2:8" s="118" customFormat="1">
      <c r="B84" s="119"/>
      <c r="C84" s="119"/>
      <c r="D84" s="119"/>
      <c r="E84" s="119"/>
      <c r="F84" s="119"/>
      <c r="G84" s="119"/>
      <c r="H84" s="119"/>
    </row>
    <row r="85" spans="2:8" s="118" customFormat="1">
      <c r="B85" s="119"/>
      <c r="C85" s="119"/>
      <c r="D85" s="119"/>
      <c r="E85" s="119"/>
      <c r="F85" s="119"/>
      <c r="G85" s="119"/>
      <c r="H85" s="119"/>
    </row>
    <row r="86" spans="2:8" s="118" customFormat="1">
      <c r="B86" s="119"/>
      <c r="C86" s="119"/>
      <c r="D86" s="119"/>
      <c r="E86" s="119"/>
      <c r="F86" s="119"/>
      <c r="G86" s="119"/>
      <c r="H86" s="119"/>
    </row>
    <row r="87" spans="2:8" s="118" customFormat="1">
      <c r="B87" s="119"/>
      <c r="C87" s="119"/>
      <c r="D87" s="119"/>
      <c r="E87" s="119"/>
      <c r="F87" s="119"/>
      <c r="G87" s="119"/>
      <c r="H87" s="119"/>
    </row>
    <row r="88" spans="2:8" s="118" customFormat="1">
      <c r="B88" s="119"/>
      <c r="C88" s="119"/>
      <c r="D88" s="119"/>
      <c r="E88" s="119"/>
      <c r="F88" s="119"/>
      <c r="G88" s="119"/>
      <c r="H88" s="119"/>
    </row>
    <row r="89" spans="2:8" s="118" customFormat="1">
      <c r="B89" s="119"/>
      <c r="C89" s="119"/>
      <c r="D89" s="119"/>
      <c r="E89" s="119"/>
      <c r="F89" s="119"/>
      <c r="G89" s="119"/>
      <c r="H89" s="119"/>
    </row>
    <row r="90" spans="2:8" s="118" customFormat="1">
      <c r="B90" s="119"/>
      <c r="C90" s="119"/>
      <c r="D90" s="119"/>
      <c r="E90" s="119"/>
      <c r="F90" s="119"/>
      <c r="G90" s="119"/>
      <c r="H90" s="119"/>
    </row>
    <row r="91" spans="2:8" s="118" customFormat="1">
      <c r="B91" s="119"/>
      <c r="C91" s="119"/>
      <c r="D91" s="119"/>
      <c r="E91" s="119"/>
      <c r="F91" s="119"/>
      <c r="G91" s="119"/>
      <c r="H91" s="119"/>
    </row>
    <row r="92" spans="2:8" s="118" customFormat="1">
      <c r="B92" s="119"/>
      <c r="C92" s="119"/>
      <c r="D92" s="119"/>
      <c r="E92" s="119"/>
      <c r="F92" s="119"/>
      <c r="G92" s="119"/>
      <c r="H92" s="119"/>
    </row>
    <row r="93" spans="2:8" s="118" customFormat="1">
      <c r="B93" s="119"/>
      <c r="C93" s="119"/>
      <c r="D93" s="119"/>
      <c r="E93" s="119"/>
      <c r="F93" s="119"/>
      <c r="G93" s="119"/>
      <c r="H93" s="119"/>
    </row>
    <row r="94" spans="2:8" s="118" customFormat="1">
      <c r="B94" s="119"/>
      <c r="C94" s="119"/>
      <c r="D94" s="119"/>
      <c r="E94" s="119"/>
      <c r="F94" s="119"/>
      <c r="G94" s="119"/>
      <c r="H94" s="119"/>
    </row>
    <row r="95" spans="2:8" s="118" customFormat="1">
      <c r="B95" s="119"/>
      <c r="C95" s="119"/>
      <c r="D95" s="119"/>
      <c r="E95" s="119"/>
      <c r="F95" s="119"/>
      <c r="G95" s="119"/>
      <c r="H95" s="119"/>
    </row>
    <row r="96" spans="2:8" s="118" customFormat="1">
      <c r="B96" s="119"/>
      <c r="C96" s="119"/>
      <c r="D96" s="119"/>
      <c r="E96" s="119"/>
      <c r="F96" s="119"/>
      <c r="G96" s="119"/>
      <c r="H96" s="119"/>
    </row>
    <row r="97" spans="2:8" s="118" customFormat="1">
      <c r="B97" s="119"/>
      <c r="C97" s="119"/>
      <c r="D97" s="119"/>
      <c r="E97" s="119"/>
      <c r="F97" s="119"/>
      <c r="G97" s="119"/>
      <c r="H97" s="119"/>
    </row>
    <row r="98" spans="2:8" s="118" customFormat="1">
      <c r="B98" s="119"/>
      <c r="C98" s="119"/>
      <c r="D98" s="119"/>
      <c r="E98" s="119"/>
      <c r="F98" s="119"/>
      <c r="G98" s="119"/>
      <c r="H98" s="119"/>
    </row>
    <row r="99" spans="2:8" s="118" customFormat="1">
      <c r="B99" s="119"/>
      <c r="C99" s="119"/>
      <c r="D99" s="119"/>
      <c r="E99" s="119"/>
      <c r="F99" s="119"/>
      <c r="G99" s="119"/>
      <c r="H99" s="119"/>
    </row>
    <row r="100" spans="2:8" s="118" customFormat="1">
      <c r="B100" s="119"/>
      <c r="C100" s="119"/>
      <c r="D100" s="119"/>
      <c r="E100" s="119"/>
      <c r="F100" s="119"/>
      <c r="G100" s="119"/>
      <c r="H100" s="119"/>
    </row>
    <row r="101" spans="2:8" s="118" customFormat="1">
      <c r="B101" s="119"/>
      <c r="C101" s="119"/>
      <c r="D101" s="119"/>
      <c r="E101" s="119"/>
      <c r="F101" s="119"/>
      <c r="G101" s="119"/>
      <c r="H101" s="119"/>
    </row>
    <row r="102" spans="2:8" s="118" customFormat="1">
      <c r="B102" s="119"/>
      <c r="C102" s="119"/>
      <c r="D102" s="119"/>
      <c r="E102" s="119"/>
      <c r="F102" s="119"/>
      <c r="G102" s="119"/>
      <c r="H102" s="119"/>
    </row>
    <row r="103" spans="2:8" s="118" customFormat="1">
      <c r="B103" s="119"/>
      <c r="C103" s="119"/>
      <c r="D103" s="119"/>
      <c r="E103" s="119"/>
      <c r="F103" s="119"/>
      <c r="G103" s="119"/>
      <c r="H103" s="119"/>
    </row>
    <row r="104" spans="2:8" s="118" customFormat="1">
      <c r="B104" s="119"/>
      <c r="C104" s="119"/>
      <c r="D104" s="119"/>
      <c r="E104" s="119"/>
      <c r="F104" s="119"/>
      <c r="G104" s="119"/>
      <c r="H104" s="119"/>
    </row>
    <row r="105" spans="2:8" s="118" customFormat="1">
      <c r="B105" s="119"/>
      <c r="C105" s="119"/>
      <c r="D105" s="119"/>
      <c r="E105" s="119"/>
      <c r="F105" s="119"/>
      <c r="G105" s="119"/>
      <c r="H105" s="119"/>
    </row>
    <row r="106" spans="2:8" s="118" customFormat="1">
      <c r="B106" s="119"/>
      <c r="C106" s="119"/>
      <c r="D106" s="119"/>
      <c r="E106" s="119"/>
      <c r="F106" s="119"/>
      <c r="G106" s="119"/>
      <c r="H106" s="119"/>
    </row>
    <row r="107" spans="2:8" s="118" customFormat="1">
      <c r="B107" s="119"/>
      <c r="C107" s="119"/>
      <c r="D107" s="119"/>
      <c r="E107" s="119"/>
      <c r="F107" s="119"/>
      <c r="G107" s="119"/>
      <c r="H107" s="119"/>
    </row>
    <row r="108" spans="2:8" s="118" customFormat="1">
      <c r="B108" s="119"/>
      <c r="C108" s="119"/>
      <c r="D108" s="119"/>
      <c r="E108" s="119"/>
      <c r="F108" s="119"/>
      <c r="G108" s="119"/>
      <c r="H108" s="119"/>
    </row>
    <row r="109" spans="2:8" s="118" customFormat="1">
      <c r="B109" s="119"/>
      <c r="C109" s="119"/>
      <c r="D109" s="119"/>
      <c r="E109" s="119"/>
      <c r="F109" s="119"/>
      <c r="G109" s="119"/>
      <c r="H109" s="119"/>
    </row>
    <row r="110" spans="2:8" s="118" customFormat="1">
      <c r="B110" s="119"/>
      <c r="C110" s="119"/>
      <c r="D110" s="119"/>
      <c r="E110" s="119"/>
      <c r="F110" s="119"/>
      <c r="G110" s="119"/>
      <c r="H110" s="119"/>
    </row>
    <row r="111" spans="2:8" s="118" customFormat="1">
      <c r="B111" s="119"/>
      <c r="C111" s="119"/>
      <c r="D111" s="119"/>
      <c r="E111" s="119"/>
      <c r="F111" s="119"/>
      <c r="G111" s="119"/>
      <c r="H111" s="119"/>
    </row>
    <row r="112" spans="2:8" s="118" customFormat="1">
      <c r="B112" s="119"/>
      <c r="C112" s="119"/>
      <c r="D112" s="119"/>
      <c r="E112" s="119"/>
      <c r="F112" s="119"/>
      <c r="G112" s="119"/>
      <c r="H112" s="119"/>
    </row>
    <row r="113" spans="2:8" s="118" customFormat="1">
      <c r="B113" s="119"/>
      <c r="C113" s="119"/>
      <c r="D113" s="119"/>
      <c r="E113" s="119"/>
      <c r="F113" s="119"/>
      <c r="G113" s="119"/>
      <c r="H113" s="119"/>
    </row>
    <row r="114" spans="2:8" s="118" customFormat="1">
      <c r="B114" s="119"/>
      <c r="C114" s="119"/>
      <c r="D114" s="119"/>
      <c r="E114" s="119"/>
      <c r="F114" s="119"/>
      <c r="G114" s="119"/>
      <c r="H114" s="119"/>
    </row>
    <row r="115" spans="2:8" s="118" customFormat="1">
      <c r="B115" s="119"/>
      <c r="C115" s="119"/>
      <c r="D115" s="119"/>
      <c r="E115" s="119"/>
      <c r="F115" s="119"/>
      <c r="G115" s="119"/>
      <c r="H115" s="119"/>
    </row>
    <row r="116" spans="2:8" s="118" customFormat="1">
      <c r="B116" s="119"/>
      <c r="C116" s="119"/>
      <c r="D116" s="119"/>
      <c r="E116" s="119"/>
      <c r="F116" s="119"/>
      <c r="G116" s="119"/>
      <c r="H116" s="119"/>
    </row>
    <row r="117" spans="2:8" s="118" customFormat="1">
      <c r="B117" s="119"/>
      <c r="C117" s="119"/>
      <c r="D117" s="119"/>
      <c r="E117" s="119"/>
      <c r="F117" s="119"/>
      <c r="G117" s="119"/>
      <c r="H117" s="119"/>
    </row>
    <row r="118" spans="2:8" s="118" customFormat="1">
      <c r="B118" s="119"/>
      <c r="C118" s="119"/>
      <c r="D118" s="119"/>
      <c r="E118" s="119"/>
      <c r="F118" s="119"/>
      <c r="G118" s="119"/>
      <c r="H118" s="119"/>
    </row>
    <row r="119" spans="2:8" s="118" customFormat="1">
      <c r="B119" s="119"/>
      <c r="C119" s="119"/>
      <c r="D119" s="119"/>
      <c r="E119" s="119"/>
      <c r="F119" s="119"/>
      <c r="G119" s="119"/>
      <c r="H119" s="119"/>
    </row>
    <row r="120" spans="2:8" s="118" customFormat="1">
      <c r="B120" s="119"/>
      <c r="C120" s="119"/>
      <c r="D120" s="119"/>
      <c r="E120" s="119"/>
      <c r="F120" s="119"/>
      <c r="G120" s="119"/>
      <c r="H120" s="119"/>
    </row>
    <row r="121" spans="2:8" s="118" customFormat="1">
      <c r="B121" s="119"/>
      <c r="C121" s="119"/>
      <c r="D121" s="119"/>
      <c r="E121" s="119"/>
      <c r="F121" s="119"/>
      <c r="G121" s="119"/>
      <c r="H121" s="119"/>
    </row>
    <row r="122" spans="2:8" s="118" customFormat="1">
      <c r="B122" s="119"/>
      <c r="C122" s="119"/>
      <c r="D122" s="119"/>
      <c r="E122" s="119"/>
      <c r="F122" s="119"/>
      <c r="G122" s="119"/>
      <c r="H122" s="119"/>
    </row>
    <row r="123" spans="2:8" s="118" customFormat="1">
      <c r="B123" s="119"/>
      <c r="C123" s="119"/>
      <c r="D123" s="119"/>
      <c r="E123" s="119"/>
      <c r="F123" s="119"/>
      <c r="G123" s="119"/>
      <c r="H123" s="119"/>
    </row>
    <row r="124" spans="2:8" s="118" customFormat="1">
      <c r="B124" s="119"/>
      <c r="C124" s="119"/>
      <c r="D124" s="119"/>
      <c r="E124" s="119"/>
      <c r="F124" s="119"/>
      <c r="G124" s="119"/>
      <c r="H124" s="119"/>
    </row>
    <row r="125" spans="2:8" s="118" customFormat="1">
      <c r="B125" s="119"/>
      <c r="C125" s="119"/>
      <c r="D125" s="119"/>
      <c r="E125" s="119"/>
      <c r="F125" s="119"/>
      <c r="G125" s="119"/>
      <c r="H125" s="119"/>
    </row>
    <row r="126" spans="2:8" s="118" customFormat="1">
      <c r="B126" s="119"/>
      <c r="C126" s="119"/>
      <c r="D126" s="119"/>
      <c r="E126" s="119"/>
      <c r="F126" s="119"/>
      <c r="G126" s="119"/>
      <c r="H126" s="119"/>
    </row>
    <row r="127" spans="2:8" s="118" customFormat="1">
      <c r="B127" s="119"/>
      <c r="C127" s="119"/>
      <c r="D127" s="119"/>
      <c r="E127" s="119"/>
      <c r="F127" s="119"/>
      <c r="G127" s="119"/>
      <c r="H127" s="119"/>
    </row>
    <row r="128" spans="2:8" s="118" customFormat="1">
      <c r="B128" s="119"/>
      <c r="C128" s="119"/>
      <c r="D128" s="119"/>
      <c r="E128" s="119"/>
      <c r="F128" s="119"/>
      <c r="G128" s="119"/>
      <c r="H128" s="119"/>
    </row>
    <row r="129" spans="2:8" s="118" customFormat="1">
      <c r="B129" s="119"/>
      <c r="C129" s="119"/>
      <c r="D129" s="119"/>
      <c r="E129" s="119"/>
      <c r="F129" s="119"/>
      <c r="G129" s="119"/>
      <c r="H129" s="119"/>
    </row>
    <row r="130" spans="2:8" s="118" customFormat="1">
      <c r="B130" s="119"/>
      <c r="C130" s="119"/>
      <c r="D130" s="119"/>
      <c r="E130" s="119"/>
      <c r="F130" s="119"/>
      <c r="G130" s="119"/>
      <c r="H130" s="119"/>
    </row>
    <row r="131" spans="2:8" s="118" customFormat="1">
      <c r="B131" s="119"/>
      <c r="C131" s="119"/>
      <c r="D131" s="119"/>
      <c r="E131" s="119"/>
      <c r="F131" s="119"/>
      <c r="G131" s="119"/>
      <c r="H131" s="119"/>
    </row>
    <row r="132" spans="2:8" s="118" customFormat="1">
      <c r="B132" s="119"/>
      <c r="C132" s="119"/>
      <c r="D132" s="119"/>
      <c r="E132" s="119"/>
      <c r="F132" s="119"/>
      <c r="G132" s="119"/>
      <c r="H132" s="119"/>
    </row>
    <row r="133" spans="2:8" s="118" customFormat="1">
      <c r="B133" s="119"/>
      <c r="C133" s="119"/>
      <c r="D133" s="119"/>
      <c r="E133" s="119"/>
      <c r="F133" s="119"/>
      <c r="G133" s="119"/>
      <c r="H133" s="119"/>
    </row>
    <row r="134" spans="2:8" s="118" customFormat="1">
      <c r="B134" s="119"/>
      <c r="C134" s="119"/>
      <c r="D134" s="119"/>
      <c r="E134" s="119"/>
      <c r="F134" s="119"/>
      <c r="G134" s="119"/>
      <c r="H134" s="119"/>
    </row>
    <row r="135" spans="2:8" s="118" customFormat="1">
      <c r="B135" s="119"/>
      <c r="C135" s="119"/>
      <c r="D135" s="119"/>
      <c r="E135" s="119"/>
      <c r="F135" s="119"/>
      <c r="G135" s="119"/>
      <c r="H135" s="119"/>
    </row>
    <row r="136" spans="2:8" s="118" customFormat="1">
      <c r="B136" s="119"/>
      <c r="C136" s="119"/>
      <c r="D136" s="119"/>
      <c r="E136" s="119"/>
      <c r="F136" s="119"/>
      <c r="G136" s="119"/>
      <c r="H136" s="119"/>
    </row>
    <row r="137" spans="2:8" s="118" customFormat="1">
      <c r="B137" s="119"/>
      <c r="C137" s="119"/>
      <c r="D137" s="119"/>
      <c r="E137" s="119"/>
      <c r="F137" s="119"/>
      <c r="G137" s="119"/>
      <c r="H137" s="119"/>
    </row>
    <row r="138" spans="2:8" s="118" customFormat="1">
      <c r="B138" s="119"/>
      <c r="C138" s="119"/>
      <c r="D138" s="119"/>
      <c r="E138" s="119"/>
      <c r="F138" s="119"/>
      <c r="G138" s="119"/>
      <c r="H138" s="119"/>
    </row>
    <row r="139" spans="2:8" s="118" customFormat="1">
      <c r="B139" s="119"/>
      <c r="C139" s="119"/>
      <c r="D139" s="119"/>
      <c r="E139" s="119"/>
      <c r="F139" s="119"/>
      <c r="G139" s="119"/>
      <c r="H139" s="119"/>
    </row>
    <row r="140" spans="2:8" s="118" customFormat="1">
      <c r="B140" s="119"/>
      <c r="C140" s="119"/>
      <c r="D140" s="119"/>
      <c r="E140" s="119"/>
      <c r="F140" s="119"/>
      <c r="G140" s="119"/>
      <c r="H140" s="119"/>
    </row>
    <row r="141" spans="2:8" s="118" customFormat="1">
      <c r="B141" s="119"/>
      <c r="C141" s="119"/>
      <c r="D141" s="119"/>
      <c r="E141" s="119"/>
      <c r="F141" s="119"/>
      <c r="G141" s="119"/>
      <c r="H141" s="119"/>
    </row>
    <row r="142" spans="2:8" s="118" customFormat="1">
      <c r="B142" s="119"/>
      <c r="C142" s="119"/>
      <c r="D142" s="119"/>
      <c r="E142" s="119"/>
      <c r="F142" s="119"/>
      <c r="G142" s="119"/>
      <c r="H142" s="119"/>
    </row>
    <row r="143" spans="2:8" s="118" customFormat="1">
      <c r="B143" s="119"/>
      <c r="C143" s="119"/>
      <c r="D143" s="119"/>
      <c r="E143" s="119"/>
      <c r="F143" s="119"/>
      <c r="G143" s="119"/>
      <c r="H143" s="119"/>
    </row>
    <row r="144" spans="2:8" s="118" customFormat="1">
      <c r="B144" s="119"/>
      <c r="C144" s="119"/>
      <c r="D144" s="119"/>
      <c r="E144" s="119"/>
      <c r="F144" s="119"/>
      <c r="G144" s="119"/>
      <c r="H144" s="119"/>
    </row>
    <row r="145" spans="2:8" s="118" customFormat="1">
      <c r="B145" s="119"/>
      <c r="C145" s="119"/>
      <c r="D145" s="119"/>
      <c r="E145" s="119"/>
      <c r="F145" s="119"/>
      <c r="G145" s="119"/>
      <c r="H145" s="119"/>
    </row>
    <row r="146" spans="2:8" s="118" customFormat="1">
      <c r="B146" s="119"/>
      <c r="C146" s="119"/>
      <c r="D146" s="119"/>
      <c r="E146" s="119"/>
      <c r="F146" s="119"/>
      <c r="G146" s="119"/>
      <c r="H146" s="119"/>
    </row>
    <row r="147" spans="2:8" s="118" customFormat="1">
      <c r="B147" s="119"/>
      <c r="C147" s="119"/>
      <c r="D147" s="119"/>
      <c r="E147" s="119"/>
      <c r="F147" s="119"/>
      <c r="G147" s="119"/>
      <c r="H147" s="119"/>
    </row>
    <row r="148" spans="2:8" s="118" customFormat="1">
      <c r="B148" s="119"/>
      <c r="C148" s="119"/>
      <c r="D148" s="119"/>
      <c r="E148" s="119"/>
      <c r="F148" s="119"/>
      <c r="G148" s="119"/>
      <c r="H148" s="119"/>
    </row>
    <row r="149" spans="2:8" s="118" customFormat="1">
      <c r="B149" s="119"/>
      <c r="C149" s="119"/>
      <c r="D149" s="119"/>
      <c r="E149" s="119"/>
      <c r="F149" s="119"/>
      <c r="G149" s="119"/>
      <c r="H149" s="119"/>
    </row>
    <row r="150" spans="2:8" s="118" customFormat="1">
      <c r="B150" s="119"/>
      <c r="C150" s="119"/>
      <c r="D150" s="119"/>
      <c r="E150" s="119"/>
      <c r="F150" s="119"/>
      <c r="G150" s="119"/>
      <c r="H150" s="119"/>
    </row>
    <row r="151" spans="2:8" s="118" customFormat="1">
      <c r="B151" s="119"/>
      <c r="C151" s="119"/>
      <c r="D151" s="119"/>
      <c r="E151" s="119"/>
      <c r="F151" s="119"/>
      <c r="G151" s="119"/>
      <c r="H151" s="119"/>
    </row>
    <row r="152" spans="2:8" s="118" customFormat="1">
      <c r="B152" s="119"/>
      <c r="C152" s="119"/>
      <c r="D152" s="119"/>
      <c r="E152" s="119"/>
      <c r="F152" s="119"/>
      <c r="G152" s="119"/>
      <c r="H152" s="119"/>
    </row>
    <row r="153" spans="2:8" s="118" customFormat="1">
      <c r="B153" s="119"/>
      <c r="C153" s="119"/>
      <c r="D153" s="119"/>
      <c r="E153" s="119"/>
      <c r="F153" s="119"/>
      <c r="G153" s="119"/>
      <c r="H153" s="119"/>
    </row>
    <row r="154" spans="2:8" s="118" customFormat="1">
      <c r="B154" s="119"/>
      <c r="C154" s="119"/>
      <c r="D154" s="119"/>
      <c r="E154" s="119"/>
      <c r="F154" s="119"/>
      <c r="G154" s="119"/>
      <c r="H154" s="119"/>
    </row>
    <row r="155" spans="2:8" s="118" customFormat="1">
      <c r="B155" s="119"/>
      <c r="C155" s="119"/>
      <c r="D155" s="119"/>
      <c r="E155" s="119"/>
      <c r="F155" s="119"/>
      <c r="G155" s="119"/>
      <c r="H155" s="119"/>
    </row>
    <row r="156" spans="2:8" s="118" customFormat="1">
      <c r="B156" s="119"/>
      <c r="C156" s="119"/>
      <c r="D156" s="119"/>
      <c r="E156" s="119"/>
      <c r="F156" s="119"/>
      <c r="G156" s="119"/>
      <c r="H156" s="119"/>
    </row>
    <row r="157" spans="2:8" s="118" customFormat="1">
      <c r="B157" s="119"/>
      <c r="C157" s="119"/>
      <c r="D157" s="119"/>
      <c r="E157" s="119"/>
      <c r="F157" s="119"/>
      <c r="G157" s="119"/>
      <c r="H157" s="119"/>
    </row>
    <row r="158" spans="2:8" s="118" customFormat="1">
      <c r="B158" s="119"/>
      <c r="C158" s="119"/>
      <c r="D158" s="119"/>
      <c r="E158" s="119"/>
      <c r="F158" s="119"/>
      <c r="G158" s="119"/>
      <c r="H158" s="119"/>
    </row>
    <row r="159" spans="2:8" s="118" customFormat="1">
      <c r="B159" s="119"/>
      <c r="C159" s="119"/>
      <c r="D159" s="119"/>
      <c r="E159" s="119"/>
      <c r="F159" s="119"/>
      <c r="G159" s="119"/>
      <c r="H159" s="119"/>
    </row>
    <row r="160" spans="2:8" s="118" customFormat="1">
      <c r="B160" s="119"/>
      <c r="C160" s="119"/>
      <c r="D160" s="119"/>
      <c r="E160" s="119"/>
      <c r="F160" s="119"/>
      <c r="G160" s="119"/>
      <c r="H160" s="119"/>
    </row>
    <row r="161" spans="2:8" s="118" customFormat="1">
      <c r="B161" s="119"/>
      <c r="C161" s="119"/>
      <c r="D161" s="119"/>
      <c r="E161" s="119"/>
      <c r="F161" s="119"/>
      <c r="G161" s="119"/>
      <c r="H161" s="119"/>
    </row>
    <row r="162" spans="2:8" s="118" customFormat="1">
      <c r="B162" s="119"/>
      <c r="C162" s="119"/>
      <c r="D162" s="119"/>
      <c r="E162" s="119"/>
      <c r="F162" s="119"/>
      <c r="G162" s="119"/>
      <c r="H162" s="119"/>
    </row>
    <row r="163" spans="2:8" s="118" customFormat="1">
      <c r="B163" s="119"/>
      <c r="C163" s="119"/>
      <c r="D163" s="119"/>
      <c r="E163" s="119"/>
      <c r="F163" s="119"/>
      <c r="G163" s="119"/>
      <c r="H163" s="119"/>
    </row>
    <row r="164" spans="2:8" s="118" customFormat="1">
      <c r="B164" s="119"/>
      <c r="C164" s="119"/>
      <c r="D164" s="119"/>
      <c r="E164" s="119"/>
      <c r="F164" s="119"/>
      <c r="G164" s="119"/>
      <c r="H164" s="119"/>
    </row>
    <row r="165" spans="2:8" s="118" customFormat="1">
      <c r="B165" s="119"/>
      <c r="C165" s="119"/>
      <c r="D165" s="119"/>
      <c r="E165" s="119"/>
      <c r="F165" s="119"/>
      <c r="G165" s="119"/>
      <c r="H165" s="119"/>
    </row>
  </sheetData>
  <mergeCells count="18">
    <mergeCell ref="G7:G8"/>
    <mergeCell ref="A7:A8"/>
    <mergeCell ref="C7:C8"/>
    <mergeCell ref="D7:D8"/>
    <mergeCell ref="E7:E8"/>
    <mergeCell ref="F7:F8"/>
    <mergeCell ref="G10:G11"/>
    <mergeCell ref="H10:H11"/>
    <mergeCell ref="A33:D33"/>
    <mergeCell ref="A34:D34"/>
    <mergeCell ref="A35:D35"/>
    <mergeCell ref="A31:F3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ОПиУ</vt:lpstr>
      <vt:lpstr>ББ в тенге</vt:lpstr>
      <vt:lpstr>ОДДС</vt:lpstr>
      <vt:lpstr>СК в тенге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2021-01-13T04:19:04Z</cp:lastPrinted>
  <dcterms:created xsi:type="dcterms:W3CDTF">1996-10-08T23:32:33Z</dcterms:created>
  <dcterms:modified xsi:type="dcterms:W3CDTF">2021-04-13T09:09:31Z</dcterms:modified>
</cp:coreProperties>
</file>