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Period\2017\June 2017\TB's\"/>
    </mc:Choice>
  </mc:AlternateContent>
  <bookViews>
    <workbookView xWindow="360" yWindow="690" windowWidth="11550" windowHeight="7620" tabRatio="841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P30" i="4" l="1"/>
  <c r="N31" i="4"/>
  <c r="L31" i="4"/>
  <c r="J31" i="4"/>
  <c r="H31" i="4"/>
  <c r="F31" i="4"/>
  <c r="D31" i="4"/>
  <c r="B31" i="4"/>
  <c r="D53" i="3"/>
  <c r="B53" i="3"/>
  <c r="H27" i="4" l="1"/>
  <c r="H28" i="4" s="1"/>
  <c r="D27" i="4"/>
  <c r="D28" i="4" s="1"/>
  <c r="N26" i="4"/>
  <c r="N27" i="4" s="1"/>
  <c r="N28" i="4" s="1"/>
  <c r="L26" i="4"/>
  <c r="L27" i="4" s="1"/>
  <c r="L28" i="4" s="1"/>
  <c r="J26" i="4"/>
  <c r="J27" i="4" s="1"/>
  <c r="J28" i="4" s="1"/>
  <c r="H26" i="4"/>
  <c r="F26" i="4"/>
  <c r="F27" i="4" s="1"/>
  <c r="F28" i="4" s="1"/>
  <c r="D26" i="4"/>
  <c r="B26" i="4"/>
  <c r="B27" i="4" s="1"/>
  <c r="B28" i="4" s="1"/>
  <c r="D16" i="4"/>
  <c r="D15" i="4"/>
  <c r="B15" i="4"/>
  <c r="B16" i="4" s="1"/>
  <c r="H14" i="4"/>
  <c r="H15" i="4" s="1"/>
  <c r="H16" i="4" s="1"/>
  <c r="D14" i="4"/>
  <c r="B14" i="4"/>
  <c r="N13" i="4"/>
  <c r="N14" i="4" s="1"/>
  <c r="N15" i="4" s="1"/>
  <c r="N16" i="4" s="1"/>
  <c r="L13" i="4"/>
  <c r="L14" i="4" s="1"/>
  <c r="L15" i="4" s="1"/>
  <c r="L16" i="4" s="1"/>
  <c r="J13" i="4"/>
  <c r="J14" i="4" s="1"/>
  <c r="J15" i="4" s="1"/>
  <c r="J16" i="4" s="1"/>
  <c r="H13" i="4"/>
  <c r="F13" i="4"/>
  <c r="F14" i="4" s="1"/>
  <c r="F15" i="4" s="1"/>
  <c r="F16" i="4" s="1"/>
  <c r="D13" i="4"/>
  <c r="B13" i="4"/>
  <c r="P25" i="4"/>
  <c r="P24" i="4"/>
  <c r="P23" i="4"/>
  <c r="P20" i="4"/>
  <c r="P18" i="4"/>
  <c r="P12" i="4"/>
  <c r="P11" i="4"/>
  <c r="P10" i="4"/>
  <c r="P7" i="4"/>
  <c r="P5" i="4"/>
  <c r="D43" i="3"/>
  <c r="B43" i="3"/>
  <c r="D28" i="3"/>
  <c r="D30" i="3" s="1"/>
  <c r="B28" i="3"/>
  <c r="B30" i="3" s="1"/>
  <c r="D30" i="2"/>
  <c r="D31" i="2" s="1"/>
  <c r="B30" i="2"/>
  <c r="B31" i="2" s="1"/>
  <c r="D11" i="2"/>
  <c r="B11" i="2"/>
  <c r="D8" i="2"/>
  <c r="B8" i="2"/>
  <c r="D36" i="1"/>
  <c r="B36" i="1"/>
  <c r="D27" i="1"/>
  <c r="B27" i="1"/>
  <c r="D16" i="1"/>
  <c r="B16" i="1"/>
  <c r="D54" i="3" l="1"/>
  <c r="D57" i="3" s="1"/>
  <c r="B54" i="3"/>
  <c r="B57" i="3" s="1"/>
  <c r="P31" i="4"/>
  <c r="P28" i="4"/>
  <c r="P27" i="4"/>
  <c r="P26" i="4"/>
  <c r="P16" i="4"/>
  <c r="P15" i="4"/>
  <c r="P14" i="4"/>
  <c r="P13" i="4"/>
  <c r="B17" i="2"/>
  <c r="B21" i="2" s="1"/>
  <c r="B23" i="2" s="1"/>
  <c r="B32" i="2" s="1"/>
  <c r="D17" i="2"/>
  <c r="D21" i="2" s="1"/>
  <c r="D23" i="2" s="1"/>
  <c r="D32" i="2" s="1"/>
  <c r="B37" i="1"/>
  <c r="D37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44" i="46" l="1"/>
  <c r="R29" i="46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R12" i="37" s="1"/>
  <c r="Q11" i="46"/>
  <c r="R11" i="46" s="1"/>
  <c r="S10" i="44"/>
  <c r="T10" i="44" s="1"/>
  <c r="F11" i="42"/>
  <c r="G11" i="42" s="1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<sst xmlns="http://schemas.openxmlformats.org/spreadsheetml/2006/main" count="201" uniqueCount="132">
  <si>
    <t>Bank</t>
  </si>
  <si>
    <t>Subsidiary</t>
  </si>
  <si>
    <t>diff</t>
  </si>
  <si>
    <t>Per BS</t>
  </si>
  <si>
    <t>Итого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</si>
  <si>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</si>
  <si>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</si>
  <si>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</si>
  <si>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</si>
  <si>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</si>
  <si>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</si>
  <si>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</si>
  <si>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</si>
  <si>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</si>
  <si>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</si>
  <si>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</si>
  <si>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</si>
  <si>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</si>
  <si>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</si>
  <si>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</si>
  <si>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</si>
  <si>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</si>
  <si>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</si>
  <si>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</si>
  <si>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</si>
  <si>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</si>
  <si>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</si>
  <si>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</si>
  <si>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</si>
  <si>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</si>
  <si>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</si>
  <si>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</si>
  <si>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</si>
  <si>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</si>
  <si>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</si>
  <si>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</si>
  <si>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</si>
  <si>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</si>
  <si>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</si>
  <si>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</si>
  <si>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</si>
  <si>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</si>
  <si>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</si>
  <si>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</si>
  <si>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</si>
  <si>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</si>
  <si>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</si>
  <si>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</si>
  <si>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</si>
  <si>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</si>
  <si>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</si>
  <si>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</si>
  <si>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</si>
  <si>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</si>
  <si>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</si>
  <si>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</si>
  <si>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</si>
  <si>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</si>
  <si>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</si>
  <si>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Выкуп выпущенных долговых ценных бумаг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</si>
  <si>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</si>
  <si>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</si>
  <si>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</si>
  <si>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</si>
  <si>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</si>
  <si>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</si>
  <si>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</si>
  <si>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</si>
  <si>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</si>
  <si>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</si>
  <si>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</si>
  <si>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</si>
  <si>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</si>
  <si>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</si>
  <si>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</si>
  <si>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</si>
  <si>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Дебиторская задолженность по сделкам «обратного репо»</t>
  </si>
  <si>
    <t>Прибыль от продажи ипотечных кредитов и потребительских кредитов</t>
  </si>
  <si>
    <t>Кредиторская задолженность по сделкам «репо»</t>
  </si>
  <si>
    <t>Поступления от выпущенных долговых ценных бумаг</t>
  </si>
  <si>
    <t>Всего активов</t>
  </si>
  <si>
    <t>Всего обязательств</t>
  </si>
  <si>
    <t>Всего капитала</t>
  </si>
  <si>
    <t>Всего обязательств и капитала</t>
  </si>
  <si>
    <t>Курсовые разницы при пересчете</t>
  </si>
  <si>
    <t>Всего прочего совокупного дохода</t>
  </si>
  <si>
    <t>Приобретения инвестиций, удерживаемых до срока погашения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</si>
  <si>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</si>
  <si>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</si>
  <si>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</si>
  <si>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Чистые потоки денежных средств от/(использованные в) операционной деятельности до уплаты подоходного налога</t>
  </si>
  <si>
    <t>Потоки денежных средств от/(использованные в) операционной деятельности</t>
  </si>
  <si>
    <t xml:space="preserve">Потоки денежных средств (использованные в)/от финансовой деятельности </t>
  </si>
  <si>
    <t xml:space="preserve">Остаток на 1 января 2016 года </t>
  </si>
  <si>
    <t>Всего совокупного убытка</t>
  </si>
  <si>
    <t>Убыток за период</t>
  </si>
  <si>
    <t>Всего совокупного убытка за период</t>
  </si>
  <si>
    <t>Чистые прочие операционные доходы/(расходы)</t>
  </si>
  <si>
    <t>Всего прочего совокупного дохода за период</t>
  </si>
  <si>
    <t>Прочие поступления/(выплаты)</t>
  </si>
  <si>
    <t>Потоки денежных средств от инвестиционной деятельности</t>
  </si>
  <si>
    <t>Денежные средства полученные при присоединении дочернего банка</t>
  </si>
  <si>
    <t>Поступления от выпущенных субординированных долговых ценных бумаг</t>
  </si>
  <si>
    <t>Погашение выпущенных субординированных долговых ценных бумаг</t>
  </si>
  <si>
    <t>Выкуп выпущенных субординированных долговых ценных бумаг</t>
  </si>
  <si>
    <t>Денежные средства и их эквиваленты по состоянию на конец периода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</si>
  <si>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</si>
  <si>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от операций с финансовыми активами, имеющимися в наличии для продажи</t>
  </si>
  <si>
    <t>Убыток до налогообложения</t>
  </si>
  <si>
    <t>(Расход)/экономия по подоходному налогу</t>
  </si>
  <si>
    <t>Убыток) за период</t>
  </si>
  <si>
    <t>Базовый и разводненный убыток на обыкновенную акцию, в тенге</t>
  </si>
  <si>
    <t>Чистые (выплаты)/поступления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</si>
  <si>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Продажи драгоценных металлов</t>
  </si>
  <si>
    <t>Консолидированный промежуточный сжатый отчет о финансовом положении по состоянию на 30 июня 2017 года</t>
  </si>
  <si>
    <t>30 июня 
2017 г. 
(не аудировано) 
тыс. тенге</t>
  </si>
  <si>
    <t>31 декабря 2016 г. 
тыс. тенге</t>
  </si>
  <si>
    <t>Консолидированный промежуточный сжатый отчет о прибыли или убытке и прочем совокупном доходе за шесть месяцев, закончившихся 30 июня 2017 года</t>
  </si>
  <si>
    <t>За шесть месяцев, закончившихся
30 июня 
2017 г. 
(не аудировано) 
тыс. тенге</t>
  </si>
  <si>
    <t>За шесть месяцев, закончившихся
30 июня 
2016 г. 
(не аудировано) 
тыс. тенге</t>
  </si>
  <si>
    <t>Чистая прибыль от операций с иностранной валютой</t>
  </si>
  <si>
    <t>Консолидированный промежуточный сжатый отчет о движении денежных средств
за шесть месяцев, закончившихся 30 июня 2017 года</t>
  </si>
  <si>
    <t>За шесть месяцев, закончившихся
30 июня 2017 г. 
(не аудировано) 
тыс. тенге</t>
  </si>
  <si>
    <t>За шесть месяцев, закончившихся
30 июня 2016 г. 
(не аудировано) 
тыс. тенге</t>
  </si>
  <si>
    <t>Приобретения драгоценных металлов</t>
  </si>
  <si>
    <t>Поступления от выпуска акционерного капитала</t>
  </si>
  <si>
    <t>Консолидированный промежуточный сжатый отчет об изменениях в капитале за шесть месяцев, закончившихся 30 июня 2017 года</t>
  </si>
  <si>
    <t>Операции с собственниками, отраженные непосредственно в составе капитала</t>
  </si>
  <si>
    <t>Акции выпущенные</t>
  </si>
  <si>
    <t>Остаток на 1 января 2017 года</t>
  </si>
  <si>
    <t>Остаток на 30 июня 2016 года (не аудировано)</t>
  </si>
  <si>
    <t>Остаток на 30 июня 2017 года (не аудировано)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</si>
</sst>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-* #,##0_-;\-* #,##0_-;_-* &quot;-&quot;_-;_-@_-"/>
    <numFmt numFmtId="189" formatCode="_._.* #,##0.0_)_%;_._.* \(#,##0.0\)_%"/>
    <numFmt numFmtId="190" formatCode="#,##0.0_)_%;\(#,##0.0\)_%;\ \ .0_)_%"/>
    <numFmt numFmtId="191" formatCode="_._.* #,##0.00_)_%;_._.* \(#,##0.00\)_%"/>
    <numFmt numFmtId="192" formatCode="#,##0.00_)_%;\(#,##0.00\)_%;\ \ .00_)_%"/>
    <numFmt numFmtId="193" formatCode="_._.* #,##0.000_)_%;_._.* \(#,##0.000\)_%"/>
    <numFmt numFmtId="194" formatCode="#,##0.000_)_%;\(#,##0.000\)_%;\ \ .000_)_%"/>
    <numFmt numFmtId="195" formatCode="_-* #,##0.00_-;\-* #,##0.00_-;_-* &quot;-&quot;??_-;_-@_-"/>
    <numFmt numFmtId="196" formatCode="_._.* \(#,##0\)_%;_._.* #,##0_)_%;_._.* 0_)_%;_._.@_)_%"/>
    <numFmt numFmtId="197" formatCode="_._.&quot;£&quot;* \(#,##0\)_%;_._.&quot;£&quot;* #,##0_)_%;_._.&quot;£&quot;* 0_)_%;_._.@_)_%"/>
    <numFmt numFmtId="198" formatCode="* \(#,##0\);* #,##0_);&quot;-&quot;??_);@"/>
    <numFmt numFmtId="199" formatCode="&quot;£&quot;* #,##0_)_%;&quot;£&quot;* \(#,##0\)_%;&quot;£&quot;* &quot;-&quot;??_)_%;@_)_%"/>
    <numFmt numFmtId="200" formatCode="_._.&quot;£&quot;* #,##0.0_)_%;_._.&quot;£&quot;* \(#,##0.0\)_%"/>
    <numFmt numFmtId="201" formatCode="&quot;£&quot;* #,##0.0_)_%;&quot;£&quot;* \(#,##0.0\)_%;&quot;£&quot;* \ .0_)_%"/>
    <numFmt numFmtId="202" formatCode="_._.&quot;$&quot;* #,##0.0_)_%;_._.&quot;$&quot;* \(#,##0.0\)_%"/>
    <numFmt numFmtId="203" formatCode="_._.&quot;£&quot;* #,##0.00_)_%;_._.&quot;£&quot;* \(#,##0.00\)_%"/>
    <numFmt numFmtId="204" formatCode="&quot;£&quot;* #,##0.00_)_%;&quot;£&quot;* \(#,##0.00\)_%;&quot;£&quot;* \ .00_)_%"/>
    <numFmt numFmtId="205" formatCode="_._.&quot;$&quot;* #,##0.00_)_%;_._.&quot;$&quot;* \(#,##0.00\)_%"/>
    <numFmt numFmtId="206" formatCode="_._.&quot;£&quot;* #,##0.000_)_%;_._.&quot;£&quot;* \(#,##0.000\)_%"/>
    <numFmt numFmtId="207" formatCode="&quot;£&quot;* #,##0.000_)_%;&quot;£&quot;* \(#,##0.000\)_%;&quot;£&quot;* \ .000_)_%"/>
    <numFmt numFmtId="208" formatCode="_._.&quot;$&quot;* #,##0.000_)_%;_._.&quot;$&quot;* \(#,##0.000\)_%"/>
    <numFmt numFmtId="209" formatCode="mmmm\ d\,\ yyyy"/>
    <numFmt numFmtId="210" formatCode="* #,##0_);* \(#,##0\);&quot;-&quot;??_);@"/>
    <numFmt numFmtId="211" formatCode="_-* #,##0\ _z_3_-;\-* #,##0\ _z_3_-;_-* &quot;-&quot;\ _z_3_-;_-@_-"/>
    <numFmt numFmtId="212" formatCode="_-* #,##0.00\ _z_3_-;\-* #,##0.00\ _z_3_-;_-* &quot;-&quot;??\ _z_3_-;_-@_-"/>
    <numFmt numFmtId="213" formatCode="_([$€-2]* #,##0.00_);_([$€-2]* \(#,##0.00\);_([$€-2]* &quot;-&quot;??_)"/>
    <numFmt numFmtId="214" formatCode="#,##0\ \ ;\(#,##0\)\ ;\—\ \ \ \ "/>
    <numFmt numFmtId="215" formatCode="&quot;$&quot;#,##0_);[Red]\(&quot;$&quot;#,##0\)"/>
    <numFmt numFmtId="216" formatCode="&quot;$&quot;#,##0\ ;\-&quot;$&quot;#,##0"/>
    <numFmt numFmtId="217" formatCode="&quot;$&quot;#,##0.00\ ;\(&quot;$&quot;#,##0.00\)"/>
    <numFmt numFmtId="218" formatCode="_-&quot;£&quot;* #,##0.00_-;\-&quot;£&quot;* #,##0.00_-;_-&quot;£&quot;* &quot;-&quot;??_-;_-@_-"/>
    <numFmt numFmtId="219" formatCode="#,##0.00\ &quot;$&quot;;\-#,##0.00\ &quot;$&quot;"/>
    <numFmt numFmtId="220" formatCode="_-* #,##0\ &quot;$&quot;_-;\-* #,##0\ &quot;$&quot;_-;_-* &quot;-&quot;\ &quot;$&quot;_-;_-@_-"/>
    <numFmt numFmtId="221" formatCode="_(&quot;R$&quot;* #,##0_);_(&quot;R$&quot;* \(#,##0\);_(&quot;R$&quot;* &quot;-&quot;_);_(@_)"/>
    <numFmt numFmtId="222" formatCode="_(&quot;R$&quot;* #,##0.00_);_(&quot;R$&quot;* \(#,##0.00\);_(&quot;R$&quot;* &quot;-&quot;??_);_(@_)"/>
    <numFmt numFmtId="223" formatCode="#,##0\ &quot;$&quot;;[Red]\-#,##0\ &quot;$&quot;"/>
    <numFmt numFmtId="224" formatCode="#,##0.00\ &quot;$&quot;;[Red]\-#,##0.00\ &quot;$&quot;"/>
    <numFmt numFmtId="225" formatCode="0.00_)"/>
    <numFmt numFmtId="226" formatCode="#\ ##0;\-#\ ##0"/>
    <numFmt numFmtId="227" formatCode="#\ ##0.0000000000;\-#\ ##0.0000000000"/>
    <numFmt numFmtId="228" formatCode="#\ ##0.0;\-#\ ##0.0"/>
    <numFmt numFmtId="229" formatCode="#\ ##0.00;\-#\ ##0.00"/>
    <numFmt numFmtId="230" formatCode="#\ ##0.000;\-#\ ##0.000"/>
    <numFmt numFmtId="231" formatCode="#\ ##0.0000;\-#\ ##0.0000"/>
    <numFmt numFmtId="232" formatCode="#\ ##0.00000;\-#\ ##0.00000"/>
    <numFmt numFmtId="233" formatCode="#\ ##0.000000;\-#\ ##0.000000"/>
    <numFmt numFmtId="234" formatCode="#\ ##0.0000000;\-#\ ##0.0000000"/>
    <numFmt numFmtId="235" formatCode="#\ ##0.00000000;\-#\ ##0.00000000"/>
    <numFmt numFmtId="236" formatCode="#\ ##0.000000000;\-#\ ##0.000000000"/>
    <numFmt numFmtId="237" formatCode="_-* #,##0\ _đ_._-;\-* #,##0\ _đ_._-;_-* &quot;-&quot;\ _đ_._-;_-@_-"/>
    <numFmt numFmtId="238" formatCode="\(#,##0.0\)"/>
    <numFmt numFmtId="239" formatCode="#,##0\ &quot;?.&quot;;\-#,##0\ &quot;?.&quot;"/>
    <numFmt numFmtId="240" formatCode="0_)%;\(0\)%"/>
    <numFmt numFmtId="241" formatCode="_._._(* 0_)%;_._.* \(0\)%"/>
    <numFmt numFmtId="242" formatCode="_(0_)%;\(0\)%"/>
    <numFmt numFmtId="243" formatCode="0%_);\(0%\)"/>
    <numFmt numFmtId="244" formatCode="\60\4\7\:"/>
    <numFmt numFmtId="245" formatCode="_(0.0_)%;\(0.0\)%"/>
    <numFmt numFmtId="246" formatCode="_._._(* 0.0_)%;_._.* \(0.0\)%"/>
    <numFmt numFmtId="247" formatCode="_(0.00_)%;\(0.00\)%"/>
    <numFmt numFmtId="248" formatCode="_._._(* 0.00_)%;_._.* \(0.00\)%"/>
    <numFmt numFmtId="249" formatCode="_(0.000_)%;\(0.000\)%"/>
    <numFmt numFmtId="250" formatCode="_._._(* 0.000_)%;_._.* \(0.000\)%"/>
    <numFmt numFmtId="251" formatCode="mm/dd/yy"/>
    <numFmt numFmtId="252" formatCode="\ #,##0;[Red]\-#,##0"/>
    <numFmt numFmtId="253" formatCode="&quot;£&quot;#,\);\(&quot;£&quot;#,\)"/>
    <numFmt numFmtId="254" formatCode="&quot;£&quot;#,;\(&quot;£&quot;#,\)"/>
    <numFmt numFmtId="255" formatCode="#,##0;[Red]&quot;-&quot;#,##0"/>
    <numFmt numFmtId="256" formatCode="#,##0.00;[Red]&quot;-&quot;#,##0.00"/>
    <numFmt numFmtId="257" formatCode="#,##0\ &quot;kr&quot;;[Red]\-#,##0\ &quot;kr&quot;"/>
    <numFmt numFmtId="258" formatCode="#,##0.00\ &quot;kr&quot;;[Red]\-#,##0.00\ &quot;kr&quot;"/>
    <numFmt numFmtId="259" formatCode="_-* #,##0.00\ _T_L_-;\-* #,##0.00\ _T_L_-;_-* &quot;-&quot;??\ _T_L_-;_-@_-"/>
    <numFmt numFmtId="260" formatCode="#,##0_);[Blue]&quot;(-) &quot;#,##0_)"/>
    <numFmt numFmtId="261" formatCode="%#.00"/>
    <numFmt numFmtId="262" formatCode="_(#,##0_);_(\(#,##0\);_(&quot;-&quot;_);_(@_)"/>
    <numFmt numFmtId="263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78" fillId="0" borderId="0" applyFont="0" applyFill="0" applyBorder="0" applyAlignment="0" applyProtection="0"/>
    <xf numFmtId="192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194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6" fontId="83" fillId="0" borderId="0" applyFill="0" applyBorder="0" applyProtection="0"/>
    <xf numFmtId="197" fontId="24" fillId="0" borderId="0" applyFont="0" applyFill="0" applyBorder="0" applyAlignment="0" applyProtection="0"/>
    <xf numFmtId="198" fontId="84" fillId="0" borderId="0" applyFill="0" applyBorder="0" applyProtection="0"/>
    <xf numFmtId="198" fontId="84" fillId="0" borderId="2" applyFill="0" applyProtection="0"/>
    <xf numFmtId="198" fontId="84" fillId="0" borderId="8" applyFill="0" applyProtection="0"/>
    <xf numFmtId="199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7" fillId="0" borderId="0" applyFont="0" applyFill="0" applyBorder="0" applyAlignment="0" applyProtection="0"/>
    <xf numFmtId="208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9" fontId="6" fillId="0" borderId="0" applyFont="0" applyFill="0" applyBorder="0" applyAlignment="0" applyProtection="0"/>
    <xf numFmtId="14" fontId="85" fillId="0" borderId="0" applyFill="0" applyBorder="0" applyAlignment="0"/>
    <xf numFmtId="210" fontId="84" fillId="0" borderId="0" applyFill="0" applyBorder="0" applyProtection="0"/>
    <xf numFmtId="210" fontId="84" fillId="0" borderId="2" applyFill="0" applyProtection="0"/>
    <xf numFmtId="210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3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4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5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6" fontId="110" fillId="0" borderId="0" applyFont="0" applyFill="0" applyBorder="0" applyAlignment="0" applyProtection="0"/>
    <xf numFmtId="217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5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8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26" fillId="0" borderId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5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8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238" fontId="95" fillId="0" borderId="0" applyFont="0" applyFill="0" applyBorder="0" applyAlignment="0" applyProtection="0"/>
    <xf numFmtId="239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0" fontId="74" fillId="0" borderId="0" applyFont="0" applyFill="0" applyBorder="0" applyAlignment="0" applyProtection="0"/>
    <xf numFmtId="241" fontId="24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4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10" fontId="126" fillId="0" borderId="0"/>
    <xf numFmtId="249" fontId="78" fillId="0" borderId="0" applyFont="0" applyFill="0" applyBorder="0" applyAlignment="0" applyProtection="0"/>
    <xf numFmtId="250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1" fontId="128" fillId="0" borderId="0" applyNumberFormat="0" applyFill="0" applyBorder="0" applyAlignment="0" applyProtection="0">
      <alignment horizontal="left"/>
    </xf>
    <xf numFmtId="252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3" fontId="72" fillId="0" borderId="0" applyFill="0" applyBorder="0" applyAlignment="0"/>
    <xf numFmtId="254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0" fontId="6" fillId="0" borderId="0"/>
    <xf numFmtId="257" fontId="136" fillId="0" borderId="0" applyFont="0" applyFill="0" applyBorder="0" applyAlignment="0" applyProtection="0"/>
    <xf numFmtId="258" fontId="136" fillId="0" borderId="0" applyFont="0" applyFill="0" applyBorder="0" applyAlignment="0" applyProtection="0"/>
    <xf numFmtId="259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0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1" fontId="51" fillId="0" borderId="0">
      <protection locked="0"/>
    </xf>
    <xf numFmtId="261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8" fontId="84" fillId="0" borderId="49" applyFill="0" applyProtection="0"/>
    <xf numFmtId="198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0" fontId="84" fillId="0" borderId="49" applyFill="0" applyProtection="0"/>
    <xf numFmtId="210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0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6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2" fontId="9" fillId="0" borderId="0" xfId="0" applyNumberFormat="1" applyFont="1"/>
    <xf numFmtId="262" fontId="9" fillId="0" borderId="0" xfId="0" applyNumberFormat="1" applyFont="1" applyFill="1" applyBorder="1"/>
    <xf numFmtId="262" fontId="10" fillId="0" borderId="8" xfId="1" applyNumberFormat="1" applyFont="1" applyFill="1" applyBorder="1"/>
    <xf numFmtId="262" fontId="9" fillId="0" borderId="0" xfId="0" applyNumberFormat="1" applyFont="1" applyFill="1"/>
    <xf numFmtId="262" fontId="9" fillId="0" borderId="0" xfId="1" applyNumberFormat="1" applyFont="1" applyFill="1"/>
    <xf numFmtId="262" fontId="9" fillId="0" borderId="0" xfId="1" applyNumberFormat="1" applyFont="1"/>
    <xf numFmtId="262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2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2" fontId="8" fillId="0" borderId="0" xfId="648" applyNumberFormat="1" applyFont="1" applyFill="1" applyAlignment="1">
      <alignment horizontal="right"/>
    </xf>
    <xf numFmtId="262" fontId="8" fillId="0" borderId="1" xfId="648" applyNumberFormat="1" applyFont="1" applyFill="1" applyBorder="1" applyAlignment="1">
      <alignment horizontal="right"/>
    </xf>
    <xf numFmtId="262" fontId="5" fillId="0" borderId="45" xfId="648" applyNumberFormat="1" applyFont="1" applyFill="1" applyBorder="1" applyAlignment="1">
      <alignment horizontal="right"/>
    </xf>
    <xf numFmtId="262" fontId="5" fillId="0" borderId="0" xfId="648" applyNumberFormat="1" applyFont="1" applyFill="1" applyAlignment="1">
      <alignment horizontal="right"/>
    </xf>
    <xf numFmtId="262" fontId="5" fillId="0" borderId="8" xfId="648" applyNumberFormat="1" applyFont="1" applyFill="1" applyBorder="1" applyAlignment="1">
      <alignment horizontal="right"/>
    </xf>
    <xf numFmtId="262" fontId="9" fillId="0" borderId="0" xfId="8" applyNumberFormat="1" applyFont="1" applyAlignment="1">
      <alignment horizontal="right"/>
    </xf>
    <xf numFmtId="262" fontId="8" fillId="0" borderId="0" xfId="648" applyNumberFormat="1" applyFont="1" applyFill="1" applyBorder="1" applyAlignment="1">
      <alignment horizontal="right"/>
    </xf>
    <xf numFmtId="262" fontId="5" fillId="0" borderId="43" xfId="648" applyNumberFormat="1" applyFont="1" applyFill="1" applyBorder="1" applyAlignment="1">
      <alignment horizontal="right"/>
    </xf>
    <xf numFmtId="262" fontId="8" fillId="0" borderId="45" xfId="648" applyNumberFormat="1" applyFont="1" applyFill="1" applyBorder="1" applyAlignment="1">
      <alignment horizontal="right"/>
    </xf>
    <xf numFmtId="262" fontId="8" fillId="0" borderId="28" xfId="648" applyNumberFormat="1" applyFont="1" applyFill="1" applyBorder="1" applyAlignment="1">
      <alignment horizontal="right"/>
    </xf>
    <xf numFmtId="262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2" fontId="5" fillId="0" borderId="40" xfId="648" applyNumberFormat="1" applyFont="1" applyFill="1" applyBorder="1" applyAlignment="1">
      <alignment horizontal="right"/>
    </xf>
    <xf numFmtId="263" fontId="9" fillId="0" borderId="0" xfId="0" applyNumberFormat="1" applyFont="1" applyFill="1" applyBorder="1"/>
    <xf numFmtId="263" fontId="9" fillId="0" borderId="1" xfId="0" applyNumberFormat="1" applyFont="1" applyFill="1" applyBorder="1"/>
    <xf numFmtId="169" fontId="8" fillId="0" borderId="0" xfId="648" applyNumberFormat="1" applyFont="1" applyFill="1" applyBorder="1"/>
    <xf numFmtId="262" fontId="8" fillId="0" borderId="8" xfId="648" applyNumberFormat="1" applyFont="1" applyFill="1" applyBorder="1" applyAlignment="1">
      <alignment horizontal="right"/>
    </xf>
    <xf numFmtId="262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2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2" fontId="5" fillId="0" borderId="41" xfId="648" applyNumberFormat="1" applyFont="1" applyFill="1" applyBorder="1"/>
    <xf numFmtId="0" fontId="22" fillId="0" borderId="0" xfId="8" applyFont="1" applyAlignment="1">
      <alignment wrapText="1"/>
    </xf>
    <xf numFmtId="262" fontId="8" fillId="0" borderId="41" xfId="648" applyNumberFormat="1" applyFont="1" applyFill="1" applyBorder="1"/>
    <xf numFmtId="262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2" fontId="9" fillId="66" borderId="0" xfId="0" applyNumberFormat="1" applyFont="1" applyFill="1" applyBorder="1"/>
    <xf numFmtId="262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2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2" fontId="10" fillId="66" borderId="40" xfId="1" applyNumberFormat="1" applyFont="1" applyFill="1" applyBorder="1"/>
    <xf numFmtId="262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2" fontId="10" fillId="66" borderId="40" xfId="0" applyNumberFormat="1" applyFont="1" applyFill="1" applyBorder="1"/>
    <xf numFmtId="262" fontId="10" fillId="66" borderId="0" xfId="0" applyNumberFormat="1" applyFont="1" applyFill="1" applyBorder="1"/>
    <xf numFmtId="262" fontId="10" fillId="66" borderId="43" xfId="0" applyNumberFormat="1" applyFont="1" applyFill="1" applyBorder="1"/>
    <xf numFmtId="262" fontId="10" fillId="66" borderId="43" xfId="1" applyNumberFormat="1" applyFont="1" applyFill="1" applyBorder="1"/>
    <xf numFmtId="262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2" fontId="145" fillId="66" borderId="0" xfId="0" applyNumberFormat="1" applyFont="1" applyFill="1" applyBorder="1"/>
    <xf numFmtId="262" fontId="10" fillId="66" borderId="41" xfId="0" applyNumberFormat="1" applyFont="1" applyFill="1" applyBorder="1"/>
    <xf numFmtId="262" fontId="10" fillId="66" borderId="47" xfId="0" applyNumberFormat="1" applyFont="1" applyFill="1" applyBorder="1"/>
    <xf numFmtId="263" fontId="9" fillId="66" borderId="9" xfId="0" applyNumberFormat="1" applyFont="1" applyFill="1" applyBorder="1"/>
    <xf numFmtId="262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2" fontId="9" fillId="66" borderId="0" xfId="0" applyNumberFormat="1" applyFont="1" applyFill="1" applyBorder="1" applyAlignment="1">
      <alignment horizontal="right"/>
    </xf>
    <xf numFmtId="262" fontId="9" fillId="66" borderId="0" xfId="1" applyNumberFormat="1" applyFont="1" applyFill="1"/>
    <xf numFmtId="262" fontId="9" fillId="66" borderId="0" xfId="0" applyNumberFormat="1" applyFont="1" applyFill="1" applyAlignment="1">
      <alignment wrapText="1"/>
    </xf>
    <xf numFmtId="262" fontId="18" fillId="66" borderId="0" xfId="0" applyNumberFormat="1" applyFont="1" applyFill="1" applyBorder="1" applyAlignment="1">
      <alignment horizontal="right"/>
    </xf>
    <xf numFmtId="262" fontId="5" fillId="66" borderId="43" xfId="1" applyNumberFormat="1" applyFont="1" applyFill="1" applyBorder="1" applyAlignment="1">
      <alignment horizontal="right" wrapText="1"/>
    </xf>
    <xf numFmtId="262" fontId="5" fillId="66" borderId="0" xfId="1" applyNumberFormat="1" applyFont="1" applyFill="1" applyBorder="1" applyAlignment="1">
      <alignment horizontal="right" wrapText="1"/>
    </xf>
    <xf numFmtId="262" fontId="139" fillId="66" borderId="0" xfId="1" applyNumberFormat="1" applyFont="1" applyFill="1" applyBorder="1" applyAlignment="1">
      <alignment horizontal="center" wrapText="1"/>
    </xf>
    <xf numFmtId="262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62" fontId="5" fillId="66" borderId="0" xfId="1" applyNumberFormat="1" applyFont="1" applyFill="1" applyAlignment="1">
      <alignment horizontal="right" wrapText="1"/>
    </xf>
    <xf numFmtId="262" fontId="5" fillId="66" borderId="0" xfId="0" applyNumberFormat="1" applyFont="1" applyFill="1" applyAlignment="1">
      <alignment horizontal="right" wrapText="1"/>
    </xf>
    <xf numFmtId="262" fontId="5" fillId="66" borderId="0" xfId="0" applyNumberFormat="1" applyFont="1" applyFill="1" applyBorder="1" applyAlignment="1">
      <alignment horizontal="right" wrapText="1"/>
    </xf>
    <xf numFmtId="262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62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62" fontId="142" fillId="66" borderId="0" xfId="1" applyNumberFormat="1" applyFont="1" applyFill="1" applyAlignment="1">
      <alignment horizontal="right" wrapText="1"/>
    </xf>
    <xf numFmtId="262" fontId="142" fillId="66" borderId="0" xfId="1" applyNumberFormat="1" applyFont="1" applyFill="1" applyBorder="1" applyAlignment="1">
      <alignment horizontal="right" wrapText="1"/>
    </xf>
    <xf numFmtId="262" fontId="146" fillId="66" borderId="0" xfId="0" applyNumberFormat="1" applyFont="1" applyFill="1" applyBorder="1" applyAlignment="1">
      <alignment horizontal="right" wrapText="1"/>
    </xf>
    <xf numFmtId="262" fontId="8" fillId="66" borderId="43" xfId="1" applyNumberFormat="1" applyFont="1" applyFill="1" applyBorder="1" applyAlignment="1">
      <alignment horizontal="right" wrapText="1"/>
    </xf>
    <xf numFmtId="262" fontId="5" fillId="66" borderId="53" xfId="1" applyNumberFormat="1" applyFont="1" applyFill="1" applyBorder="1" applyAlignment="1">
      <alignment horizontal="right" wrapText="1"/>
    </xf>
    <xf numFmtId="262" fontId="5" fillId="66" borderId="8" xfId="1" applyNumberFormat="1" applyFont="1" applyFill="1" applyBorder="1" applyAlignment="1">
      <alignment horizontal="right" wrapText="1"/>
    </xf>
    <xf numFmtId="0" fontId="10" fillId="66" borderId="0" xfId="0" applyFont="1" applyFill="1"/>
    <xf numFmtId="262" fontId="10" fillId="66" borderId="0" xfId="0" applyNumberFormat="1" applyFont="1" applyFill="1"/>
    <xf numFmtId="262" fontId="10" fillId="66" borderId="8" xfId="0" applyNumberFormat="1" applyFont="1" applyFill="1" applyBorder="1"/>
    <xf numFmtId="0" fontId="9" fillId="66" borderId="0" xfId="0" applyFont="1" applyFill="1" applyBorder="1" applyAlignment="1">
      <alignment horizontal="center" vertical="center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  <xf numFmtId="262" fontId="5" fillId="66" borderId="49" xfId="1" applyNumberFormat="1" applyFont="1" applyFill="1" applyBorder="1" applyAlignment="1">
      <alignment horizontal="right"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/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/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/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/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/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/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/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/>
          <cell r="G3"/>
          <cell r="H3"/>
          <cell r="I3"/>
          <cell r="J3"/>
          <cell r="K3"/>
          <cell r="L3"/>
          <cell r="M3"/>
          <cell r="N3"/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/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/>
      <sheetData sheetId="64"/>
      <sheetData sheetId="65"/>
      <sheetData sheetId="66"/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/>
      <sheetData sheetId="71"/>
      <sheetData sheetId="72"/>
      <sheetData sheetId="73"/>
      <sheetData sheetId="74">
        <row r="1">
          <cell r="A1">
            <v>0</v>
          </cell>
        </row>
      </sheetData>
      <sheetData sheetId="75"/>
      <sheetData sheetId="76"/>
      <sheetData sheetId="77"/>
      <sheetData sheetId="78">
        <row r="1">
          <cell r="A1">
            <v>0</v>
          </cell>
        </row>
      </sheetData>
      <sheetData sheetId="79"/>
      <sheetData sheetId="80"/>
      <sheetData sheetId="81"/>
      <sheetData sheetId="82"/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урс.разн КТЖ"/>
      <sheetName val="КР материалы"/>
      <sheetName val="plan"/>
      <sheetName val="Настройка"/>
      <sheetName val="INTRODUC"/>
      <sheetName val="Info"/>
      <sheetName val="Pro_Forma"/>
      <sheetName val="Pro_Forma1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Rollfwd PBC"/>
      <sheetName val="Additions"/>
      <sheetName val="Balance Sheet"/>
      <sheetName val="FES"/>
      <sheetName val="Добыча нефти4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38"/>
  <sheetViews>
    <sheetView tabSelected="1" zoomScaleNormal="100" workbookViewId="0">
      <selection activeCell="B35" sqref="B35:D35"/>
    </sheetView>
  </sheetViews>
  <sheetFormatPr defaultColWidth="0" defaultRowHeight="12.75"/>
  <cols>
    <col min="1" max="1" width="46.42578125" style="96" customWidth="1"/>
    <col min="2" max="2" width="13.85546875" style="104" customWidth="1"/>
    <col min="3" max="3" width="0.7109375" style="104" customWidth="1"/>
    <col min="4" max="4" width="13.85546875" style="104" customWidth="1"/>
    <col min="5" max="5" width="0" style="104" hidden="1" customWidth="1"/>
    <col min="6" max="16384" width="14.42578125" style="104" hidden="1"/>
  </cols>
  <sheetData>
    <row r="1" spans="1:4" s="96" customFormat="1">
      <c r="A1" s="94" t="s">
        <v>74</v>
      </c>
    </row>
    <row r="2" spans="1:4" s="96" customFormat="1">
      <c r="A2" s="156" t="s">
        <v>114</v>
      </c>
      <c r="B2" s="157"/>
      <c r="C2" s="157"/>
      <c r="D2" s="157"/>
    </row>
    <row r="3" spans="1:4" s="96" customFormat="1">
      <c r="A3" s="157"/>
      <c r="B3" s="157"/>
      <c r="C3" s="157"/>
      <c r="D3" s="157"/>
    </row>
    <row r="4" spans="1:4" s="96" customFormat="1">
      <c r="A4" s="97"/>
    </row>
    <row r="5" spans="1:4" s="96" customFormat="1" ht="51">
      <c r="A5" s="97"/>
      <c r="B5" s="100" t="s">
        <v>115</v>
      </c>
      <c r="C5" s="101"/>
      <c r="D5" s="100" t="s">
        <v>116</v>
      </c>
    </row>
    <row r="6" spans="1:4">
      <c r="A6" s="102" t="s">
        <v>52</v>
      </c>
      <c r="B6" s="103"/>
    </row>
    <row r="7" spans="1:4">
      <c r="A7" s="97" t="s">
        <v>18</v>
      </c>
      <c r="B7" s="103">
        <v>166768041</v>
      </c>
      <c r="D7" s="104">
        <v>109321719</v>
      </c>
    </row>
    <row r="8" spans="1:4" ht="38.25">
      <c r="A8" s="105" t="s">
        <v>19</v>
      </c>
      <c r="B8" s="103">
        <v>111530491</v>
      </c>
      <c r="D8" s="104">
        <v>122282220</v>
      </c>
    </row>
    <row r="9" spans="1:4">
      <c r="A9" s="97" t="s">
        <v>20</v>
      </c>
      <c r="B9" s="103">
        <v>3087773</v>
      </c>
      <c r="D9" s="104">
        <v>2998459</v>
      </c>
    </row>
    <row r="10" spans="1:4">
      <c r="A10" s="97" t="s">
        <v>75</v>
      </c>
      <c r="B10" s="103">
        <v>4501630</v>
      </c>
      <c r="D10" s="104">
        <v>3740124</v>
      </c>
    </row>
    <row r="11" spans="1:4">
      <c r="A11" s="97" t="s">
        <v>21</v>
      </c>
      <c r="B11" s="103">
        <v>648603298</v>
      </c>
      <c r="D11" s="104">
        <v>696449144</v>
      </c>
    </row>
    <row r="12" spans="1:4">
      <c r="A12" s="97" t="s">
        <v>22</v>
      </c>
      <c r="B12" s="103">
        <v>36406967</v>
      </c>
      <c r="D12" s="104">
        <v>23938716</v>
      </c>
    </row>
    <row r="13" spans="1:4">
      <c r="A13" s="97" t="s">
        <v>23</v>
      </c>
      <c r="B13" s="103">
        <v>3098492</v>
      </c>
      <c r="D13" s="104">
        <v>3493581</v>
      </c>
    </row>
    <row r="14" spans="1:4">
      <c r="A14" s="97" t="s">
        <v>24</v>
      </c>
      <c r="B14" s="103">
        <v>23683080</v>
      </c>
      <c r="D14" s="104">
        <v>25121848</v>
      </c>
    </row>
    <row r="15" spans="1:4">
      <c r="A15" s="97" t="s">
        <v>25</v>
      </c>
      <c r="B15" s="103">
        <v>47393395</v>
      </c>
      <c r="D15" s="104">
        <v>17927684</v>
      </c>
    </row>
    <row r="16" spans="1:4" ht="13.5" thickBot="1">
      <c r="A16" s="102" t="s">
        <v>80</v>
      </c>
      <c r="B16" s="106">
        <f>SUM(B7:B15)</f>
        <v>1045073167</v>
      </c>
      <c r="D16" s="106">
        <f>SUM(D7:D15)</f>
        <v>1005273495</v>
      </c>
    </row>
    <row r="17" spans="1:4" ht="13.5" thickTop="1">
      <c r="A17" s="102" t="s">
        <v>26</v>
      </c>
      <c r="B17" s="103"/>
    </row>
    <row r="18" spans="1:4" ht="38.25">
      <c r="A18" s="105" t="s">
        <v>19</v>
      </c>
      <c r="B18" s="103">
        <v>395</v>
      </c>
      <c r="D18" s="104">
        <v>10091</v>
      </c>
    </row>
    <row r="19" spans="1:4">
      <c r="A19" s="105" t="s">
        <v>65</v>
      </c>
      <c r="B19" s="103">
        <v>171192</v>
      </c>
      <c r="D19" s="104">
        <v>6692476</v>
      </c>
    </row>
    <row r="20" spans="1:4">
      <c r="A20" s="105" t="s">
        <v>78</v>
      </c>
      <c r="B20" s="103">
        <v>5006002</v>
      </c>
      <c r="D20" s="104">
        <v>4906792</v>
      </c>
    </row>
    <row r="21" spans="1:4">
      <c r="A21" s="105" t="s">
        <v>27</v>
      </c>
      <c r="B21" s="103">
        <v>732929288</v>
      </c>
      <c r="D21" s="104">
        <v>671176251</v>
      </c>
    </row>
    <row r="22" spans="1:4">
      <c r="A22" s="105" t="s">
        <v>50</v>
      </c>
      <c r="B22" s="103">
        <v>126076550</v>
      </c>
      <c r="D22" s="104">
        <v>129441161</v>
      </c>
    </row>
    <row r="23" spans="1:4" ht="11.25" customHeight="1">
      <c r="A23" s="105" t="s">
        <v>51</v>
      </c>
      <c r="B23" s="103">
        <v>23930564</v>
      </c>
      <c r="D23" s="104">
        <v>23748211</v>
      </c>
    </row>
    <row r="24" spans="1:4">
      <c r="A24" s="105" t="s">
        <v>28</v>
      </c>
      <c r="B24" s="103">
        <v>42121081</v>
      </c>
      <c r="D24" s="104">
        <v>55138154</v>
      </c>
    </row>
    <row r="25" spans="1:4">
      <c r="A25" s="105" t="s">
        <v>89</v>
      </c>
      <c r="B25" s="103">
        <v>2317298</v>
      </c>
      <c r="D25" s="104">
        <v>2309290</v>
      </c>
    </row>
    <row r="26" spans="1:4">
      <c r="A26" s="105" t="s">
        <v>29</v>
      </c>
      <c r="B26" s="103">
        <v>19613233</v>
      </c>
      <c r="D26" s="104">
        <v>16619385</v>
      </c>
    </row>
    <row r="27" spans="1:4" ht="13.5" thickBot="1">
      <c r="A27" s="102" t="s">
        <v>81</v>
      </c>
      <c r="B27" s="106">
        <f>SUM(B18:B26)</f>
        <v>952165603</v>
      </c>
      <c r="D27" s="106">
        <f>SUM(D18:D26)</f>
        <v>910041811</v>
      </c>
    </row>
    <row r="28" spans="1:4" ht="13.5" thickTop="1">
      <c r="A28" s="107" t="s">
        <v>30</v>
      </c>
      <c r="B28" s="103"/>
    </row>
    <row r="29" spans="1:4">
      <c r="A29" s="105" t="s">
        <v>31</v>
      </c>
      <c r="B29" s="103">
        <v>57135194</v>
      </c>
      <c r="D29" s="104">
        <v>51135191</v>
      </c>
    </row>
    <row r="30" spans="1:4">
      <c r="A30" s="105" t="s">
        <v>58</v>
      </c>
      <c r="B30" s="103">
        <v>25632</v>
      </c>
      <c r="D30" s="104">
        <v>25632</v>
      </c>
    </row>
    <row r="31" spans="1:4">
      <c r="A31" s="105" t="s">
        <v>63</v>
      </c>
      <c r="B31" s="103">
        <v>8234923</v>
      </c>
      <c r="D31" s="104">
        <v>8234923</v>
      </c>
    </row>
    <row r="32" spans="1:4">
      <c r="A32" s="105" t="s">
        <v>62</v>
      </c>
      <c r="B32" s="103">
        <v>7594546</v>
      </c>
      <c r="D32" s="104">
        <v>7594546</v>
      </c>
    </row>
    <row r="33" spans="1:4" ht="25.5">
      <c r="A33" s="105" t="s">
        <v>64</v>
      </c>
      <c r="B33" s="103">
        <v>-24112</v>
      </c>
      <c r="D33" s="104">
        <v>-101978</v>
      </c>
    </row>
    <row r="34" spans="1:4" ht="25.5">
      <c r="A34" s="105" t="s">
        <v>55</v>
      </c>
      <c r="B34" s="103">
        <v>1778809</v>
      </c>
      <c r="D34" s="104">
        <v>1737494</v>
      </c>
    </row>
    <row r="35" spans="1:4">
      <c r="A35" s="105" t="s">
        <v>54</v>
      </c>
      <c r="B35" s="103">
        <v>18162572</v>
      </c>
      <c r="D35" s="104">
        <v>26605876</v>
      </c>
    </row>
    <row r="36" spans="1:4">
      <c r="A36" s="102" t="s">
        <v>82</v>
      </c>
      <c r="B36" s="108">
        <f>SUM(B29:B35)</f>
        <v>92907564</v>
      </c>
      <c r="D36" s="108">
        <f>SUM(D29:D35)</f>
        <v>95231684</v>
      </c>
    </row>
    <row r="37" spans="1:4" ht="13.5" thickBot="1">
      <c r="A37" s="102" t="s">
        <v>83</v>
      </c>
      <c r="B37" s="109">
        <f>SUM(B27,B36)</f>
        <v>1045073167</v>
      </c>
      <c r="D37" s="109">
        <f>SUM(D27,D36)</f>
        <v>1005273495</v>
      </c>
    </row>
    <row r="38" spans="1:4" ht="13.5" thickTop="1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BS!B5</f>
        <v>30 июня 
2017 г. 
(не аудировано) 
тыс. тенге</v>
      </c>
      <c r="D3" s="14"/>
      <c r="E3" s="71" t="str">
        <f>BS!D5</f>
        <v>31 декабря 2016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BS!D10</f>
        <v>3740124</v>
      </c>
      <c r="I8" s="35">
        <f t="shared" si="1"/>
        <v>-254711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BS!B11</f>
        <v>648603298</v>
      </c>
      <c r="G10" s="35">
        <f t="shared" si="0"/>
        <v>-216074212</v>
      </c>
      <c r="H10" s="48">
        <f>BS!D11</f>
        <v>696449144</v>
      </c>
      <c r="I10" s="35">
        <f t="shared" si="1"/>
        <v>-341806857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BS!B12</f>
        <v>36406967</v>
      </c>
      <c r="G11" s="35">
        <f t="shared" si="0"/>
        <v>-12944661</v>
      </c>
      <c r="H11" s="48">
        <f>BS!D12</f>
        <v>23938716</v>
      </c>
      <c r="I11" s="35">
        <f t="shared" si="1"/>
        <v>-13611524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BS!B19</f>
        <v>171192</v>
      </c>
      <c r="R5" s="35">
        <f t="shared" ref="R5:R16" si="0">O5-Q5</f>
        <v>13945441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BS!B20</f>
        <v>5006002</v>
      </c>
      <c r="R6" s="35">
        <f t="shared" si="0"/>
        <v>3797283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BS!B21</f>
        <v>732929288</v>
      </c>
      <c r="R7" s="35">
        <f t="shared" si="0"/>
        <v>-328255502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BS!B22</f>
        <v>126076550</v>
      </c>
      <c r="R8" s="35">
        <f t="shared" si="0"/>
        <v>-93290194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BS!B23</f>
        <v>23930564</v>
      </c>
      <c r="R9" s="35">
        <f t="shared" si="0"/>
        <v>11738724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BS!B24</f>
        <v>42121081</v>
      </c>
      <c r="R10" s="35">
        <f t="shared" si="0"/>
        <v>-20710732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BS!$B$7</f>
        <v>166768041</v>
      </c>
      <c r="T5" s="35">
        <f t="shared" ref="T5:T13" si="1">Q5-S5</f>
        <v>-83621663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BS!$B$9</f>
        <v>3087773</v>
      </c>
      <c r="T7" s="35">
        <f t="shared" si="1"/>
        <v>7892099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BS!$B$10</f>
        <v>4501630</v>
      </c>
      <c r="T8" s="35">
        <f t="shared" si="1"/>
        <v>-1579257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BS!$B$11</f>
        <v>648603298</v>
      </c>
      <c r="T9" s="35">
        <f t="shared" si="1"/>
        <v>-216074212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BS!$B$12</f>
        <v>36406967</v>
      </c>
      <c r="T10" s="35">
        <f t="shared" si="1"/>
        <v>-12944661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BS!$B$13</f>
        <v>3098492</v>
      </c>
      <c r="T11" s="35">
        <f t="shared" si="1"/>
        <v>-1814214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BS!$B$14</f>
        <v>23683080</v>
      </c>
      <c r="T12" s="35">
        <f t="shared" si="1"/>
        <v>-3924489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BS!$B$15</f>
        <v>47393395</v>
      </c>
      <c r="T13" s="35">
        <f t="shared" si="1"/>
        <v>-33982499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BS!$B$19</f>
        <v>171192</v>
      </c>
      <c r="T16" s="35">
        <f t="shared" ref="T16:T23" si="3">Q16-S16</f>
        <v>13945441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BS!$B$20</f>
        <v>5006002</v>
      </c>
      <c r="T17" s="35">
        <f t="shared" si="3"/>
        <v>3797283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BS!$B$21</f>
        <v>732929288</v>
      </c>
      <c r="T18" s="35">
        <f t="shared" si="3"/>
        <v>-328255502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BS!$B$22</f>
        <v>126076550</v>
      </c>
      <c r="T19" s="35">
        <f t="shared" si="3"/>
        <v>-93290194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BS!$B$23</f>
        <v>23930564</v>
      </c>
      <c r="T20" s="35">
        <f t="shared" si="3"/>
        <v>11738724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BS!$B$24</f>
        <v>42121081</v>
      </c>
      <c r="T21" s="35">
        <f>Q21-S21</f>
        <v>-20710732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BS!$B$25</f>
        <v>2317298</v>
      </c>
      <c r="T22" s="35">
        <f t="shared" si="3"/>
        <v>-2059756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BS!$B$26</f>
        <v>19613233</v>
      </c>
      <c r="T23" s="35">
        <f t="shared" si="3"/>
        <v>-7517706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BS!$D$7</f>
        <v>109321719</v>
      </c>
      <c r="T33" s="35">
        <f t="shared" ref="T33:T41" si="5">Q33-S33</f>
        <v>-49698965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BS!$D$9</f>
        <v>2998459</v>
      </c>
      <c r="T35" s="35">
        <f t="shared" si="5"/>
        <v>15425087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BS!$D$10</f>
        <v>3740124</v>
      </c>
      <c r="T36" s="35">
        <f t="shared" si="5"/>
        <v>-254711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BS!$D$11</f>
        <v>696449144</v>
      </c>
      <c r="T37" s="35">
        <f t="shared" si="5"/>
        <v>-341806857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BS!$D$12</f>
        <v>23938716</v>
      </c>
      <c r="T38" s="35">
        <f t="shared" si="5"/>
        <v>-13611524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BS!$D$13</f>
        <v>3493581</v>
      </c>
      <c r="T39" s="35">
        <f t="shared" si="5"/>
        <v>-2608440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BS!$D$14</f>
        <v>25121848</v>
      </c>
      <c r="T40" s="35">
        <f t="shared" si="5"/>
        <v>-8361250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BS!$D$15</f>
        <v>17927684</v>
      </c>
      <c r="T41" s="35">
        <f t="shared" si="5"/>
        <v>-12826929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BS!$D$19</f>
        <v>6692476</v>
      </c>
      <c r="T44" s="35">
        <f t="shared" ref="T44:T48" si="7">Q44-S44</f>
        <v>14536100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BS!$D$20</f>
        <v>4906792</v>
      </c>
      <c r="T45" s="35">
        <f t="shared" si="7"/>
        <v>-4906792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BS!$D$21</f>
        <v>671176251</v>
      </c>
      <c r="T46" s="35">
        <f t="shared" si="7"/>
        <v>-356455853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BS!$D$22</f>
        <v>129441161</v>
      </c>
      <c r="T47" s="35">
        <f t="shared" si="7"/>
        <v>-94999397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BS!$D$23</f>
        <v>23748211</v>
      </c>
      <c r="T48" s="35">
        <f t="shared" si="7"/>
        <v>4123293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BS!$D$24</f>
        <v>55138154</v>
      </c>
      <c r="T49" s="35">
        <f>Q49-S49</f>
        <v>-36575998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BS!$D$25</f>
        <v>2309290</v>
      </c>
      <c r="T50" s="35">
        <f t="shared" ref="T50:T51" si="8">Q50-S50</f>
        <v>-2267718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BS!$D$26</f>
        <v>16619385</v>
      </c>
      <c r="T51" s="35">
        <f t="shared" si="8"/>
        <v>-10760122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53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BS!$B$5</f>
        <v>30 июня 
2017 г. 
(не аудировано) 
тыс. тенге</v>
      </c>
      <c r="D3" s="24" t="str">
        <f>BS!$B$5</f>
        <v>30 июня 
2017 г. 
(не аудировано) 
тыс. тенге</v>
      </c>
      <c r="E3" s="27"/>
      <c r="F3" s="3" t="str">
        <f>BS!$B$5</f>
        <v>30 июня 
2017 г. 
(не аудировано) 
тыс. тенге</v>
      </c>
      <c r="G3" s="1"/>
      <c r="H3" s="3" t="str">
        <f>BS!$D$5</f>
        <v>31 декабря 2016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3" t="s">
        <v>61</v>
      </c>
      <c r="C10" s="163"/>
      <c r="D10" s="163"/>
      <c r="E10" s="163"/>
      <c r="F10" s="164"/>
      <c r="G10" s="164"/>
      <c r="H10" s="164"/>
    </row>
    <row r="11" spans="1:10">
      <c r="B11" s="164"/>
      <c r="C11" s="164"/>
      <c r="D11" s="164"/>
      <c r="E11" s="164"/>
      <c r="F11" s="164"/>
      <c r="G11" s="164"/>
      <c r="H11" s="164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BS!$B$5</f>
        <v>30 июня 
2017 г. 
(не аудировано) 
тыс. тенге</v>
      </c>
      <c r="D3" s="25"/>
      <c r="E3" s="24" t="str">
        <f>BS!$D$5</f>
        <v>31 декабря 2016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BS!$B$5</f>
        <v>30 июня 
2017 г. 
(не аудировано) 
тыс. тенге</v>
      </c>
      <c r="D9" s="14"/>
      <c r="E9" s="71" t="e">
        <f>#REF!</f>
        <v>#REF!</v>
      </c>
      <c r="G9" s="24" t="str">
        <f>BS!$D$5</f>
        <v>31 декабря 2016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BS!$B$5</f>
        <v>30 июня 
2017 г. 
(не аудировано) 
тыс. тенге</v>
      </c>
      <c r="D16" s="25"/>
      <c r="E16" s="24" t="str">
        <f>BS!$D$5</f>
        <v>31 декабря 2016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0" t="e">
        <f>#REF!</f>
        <v>#REF!</v>
      </c>
      <c r="D22" s="160"/>
      <c r="E22" s="160"/>
      <c r="F22" s="43"/>
      <c r="G22" s="160" t="e">
        <f>#REF!</f>
        <v>#REF!</v>
      </c>
      <c r="H22" s="160"/>
      <c r="I22" s="160"/>
      <c r="J22" s="43"/>
      <c r="K22" s="160" t="e">
        <f>#REF!</f>
        <v>#REF!</v>
      </c>
      <c r="L22" s="160"/>
      <c r="M22" s="160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0" t="e">
        <f>#REF!</f>
        <v>#REF!</v>
      </c>
      <c r="D42" s="160"/>
      <c r="E42" s="160"/>
      <c r="F42" s="43"/>
      <c r="G42" s="160" t="e">
        <f>#REF!</f>
        <v>#REF!</v>
      </c>
      <c r="H42" s="160"/>
      <c r="I42" s="160"/>
      <c r="J42" s="43"/>
      <c r="K42" s="160" t="e">
        <f>#REF!</f>
        <v>#REF!</v>
      </c>
      <c r="L42" s="160"/>
      <c r="M42" s="160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BS!$B$7</f>
        <v>166768041</v>
      </c>
      <c r="R4" s="35">
        <f>M4-Q4</f>
        <v>-83621663</v>
      </c>
      <c r="S4" s="35">
        <f>O4-Q4</f>
        <v>-83621663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BS!$B$8</f>
        <v>111530491</v>
      </c>
      <c r="R5" s="35">
        <f>M5-Q5</f>
        <v>-110390863</v>
      </c>
      <c r="S5" s="35">
        <f>O5-Q5</f>
        <v>-110390863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BS!$B$9</f>
        <v>3087773</v>
      </c>
      <c r="R6" s="35">
        <f>M6-Q6</f>
        <v>7892099</v>
      </c>
      <c r="S6" s="35">
        <f>O6-Q6</f>
        <v>7892099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BS!$B$10</f>
        <v>4501630</v>
      </c>
      <c r="R7" s="35">
        <f t="shared" ref="R7:R14" si="0">M7-Q7</f>
        <v>-1579257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BS!$B$11</f>
        <v>648603298</v>
      </c>
      <c r="R8" s="35">
        <f>SUM(M9:M10)-Q8</f>
        <v>-216074212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BS!$B$12</f>
        <v>36406967</v>
      </c>
      <c r="R11" s="35">
        <f>SUM(M11:M13)-Q11</f>
        <v>-12944661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BS!$B$19</f>
        <v>171192</v>
      </c>
      <c r="R17" s="35">
        <f t="shared" si="2"/>
        <v>13945441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BS!$B$20</f>
        <v>5006002</v>
      </c>
      <c r="R18" s="35">
        <f>M18-Q18</f>
        <v>3797283</v>
      </c>
      <c r="S18" s="35">
        <f>O18-Q18</f>
        <v>3797283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BS!$B$21</f>
        <v>732929288</v>
      </c>
      <c r="R19" s="35">
        <f t="shared" si="2"/>
        <v>-328255502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BS!$B$22</f>
        <v>126076550</v>
      </c>
      <c r="R20" s="35">
        <f t="shared" si="2"/>
        <v>-93290194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BS!$B$23</f>
        <v>23930564</v>
      </c>
      <c r="R21" s="35">
        <f t="shared" si="2"/>
        <v>11738724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BS!$B$24</f>
        <v>42121081</v>
      </c>
      <c r="R22" s="35">
        <f t="shared" si="2"/>
        <v>-20710732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BS!$D$7</f>
        <v>109321719</v>
      </c>
      <c r="R29" s="35">
        <f>M29-Q29</f>
        <v>-49698965</v>
      </c>
      <c r="S29" s="35">
        <f>O29-Q29</f>
        <v>-49698965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BS!$D$8</f>
        <v>122282220</v>
      </c>
      <c r="R30" s="35">
        <f>M30-Q30</f>
        <v>-121019347</v>
      </c>
      <c r="S30" s="35">
        <f>O30-Q30</f>
        <v>-121019347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BS!$D$9</f>
        <v>2998459</v>
      </c>
      <c r="R31" s="35">
        <f>M31-Q31</f>
        <v>15425087</v>
      </c>
      <c r="S31" s="35">
        <f>O31-Q31</f>
        <v>15425087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BS!$D$10</f>
        <v>3740124</v>
      </c>
      <c r="R32" s="35">
        <f t="shared" ref="R32" si="3">M32-Q32</f>
        <v>-254711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BS!$D$11</f>
        <v>696449144</v>
      </c>
      <c r="R33" s="35">
        <f>SUM(M34:M35)-Q33</f>
        <v>-341806857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BS!$D$12</f>
        <v>23938716</v>
      </c>
      <c r="R36" s="35">
        <f>SUM(M37:M38)-Q36</f>
        <v>-13611524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BS!$D$19</f>
        <v>6692476</v>
      </c>
      <c r="R42" s="35">
        <f t="shared" si="6"/>
        <v>14536100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BS!$D$21</f>
        <v>671176251</v>
      </c>
      <c r="R43" s="35">
        <f t="shared" ref="R43:R47" si="7">M43-Q43</f>
        <v>-356455853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BS!$D$22</f>
        <v>129441161</v>
      </c>
      <c r="R44" s="35">
        <f t="shared" si="7"/>
        <v>-94999397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BS!$D$23</f>
        <v>23748211</v>
      </c>
      <c r="R45" s="35">
        <f t="shared" si="7"/>
        <v>4123293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BS!$D$24</f>
        <v>55138154</v>
      </c>
      <c r="R46" s="35">
        <f t="shared" si="7"/>
        <v>-36575998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60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Normal="100" workbookViewId="0">
      <selection activeCell="A23" sqref="A23"/>
    </sheetView>
  </sheetViews>
  <sheetFormatPr defaultColWidth="0" defaultRowHeight="12.75"/>
  <cols>
    <col min="1" max="1" width="49.85546875" style="96" customWidth="1"/>
    <col min="2" max="2" width="13.85546875" style="104" customWidth="1"/>
    <col min="3" max="3" width="1.140625" style="104" customWidth="1"/>
    <col min="4" max="4" width="13.85546875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4" width="21" style="96" hidden="1"/>
  </cols>
  <sheetData>
    <row r="1" spans="1:8">
      <c r="A1" s="94" t="s">
        <v>74</v>
      </c>
      <c r="B1" s="96"/>
      <c r="C1" s="96"/>
      <c r="D1" s="96"/>
    </row>
    <row r="2" spans="1:8">
      <c r="A2" s="156" t="s">
        <v>117</v>
      </c>
      <c r="B2" s="157"/>
      <c r="C2" s="157"/>
      <c r="D2" s="157"/>
      <c r="E2" s="157"/>
      <c r="F2" s="157"/>
      <c r="G2" s="158"/>
    </row>
    <row r="3" spans="1:8" ht="25.5" customHeight="1">
      <c r="A3" s="157"/>
      <c r="B3" s="157"/>
      <c r="C3" s="157"/>
      <c r="D3" s="157"/>
      <c r="E3" s="157"/>
      <c r="F3" s="157"/>
      <c r="G3" s="158"/>
    </row>
    <row r="4" spans="1:8">
      <c r="C4" s="98"/>
      <c r="D4" s="98"/>
    </row>
    <row r="5" spans="1:8" ht="107.25" customHeight="1">
      <c r="A5" s="97"/>
      <c r="B5" s="100" t="s">
        <v>118</v>
      </c>
      <c r="C5" s="101"/>
      <c r="D5" s="100" t="s">
        <v>119</v>
      </c>
      <c r="F5" s="100"/>
      <c r="G5" s="101"/>
      <c r="H5" s="100"/>
    </row>
    <row r="6" spans="1:8">
      <c r="A6" s="110" t="s">
        <v>7</v>
      </c>
      <c r="B6" s="103">
        <v>48105638</v>
      </c>
      <c r="C6" s="103"/>
      <c r="D6" s="103">
        <v>47851973</v>
      </c>
      <c r="F6" s="103"/>
      <c r="G6" s="103"/>
      <c r="H6" s="103"/>
    </row>
    <row r="7" spans="1:8">
      <c r="A7" s="110" t="s">
        <v>8</v>
      </c>
      <c r="B7" s="103">
        <v>-31605073</v>
      </c>
      <c r="C7" s="103"/>
      <c r="D7" s="103">
        <v>-31032248</v>
      </c>
      <c r="F7" s="103"/>
      <c r="G7" s="103"/>
      <c r="H7" s="103"/>
    </row>
    <row r="8" spans="1:8">
      <c r="A8" s="107" t="s">
        <v>9</v>
      </c>
      <c r="B8" s="111">
        <f>SUM(B6:B7)</f>
        <v>16500565</v>
      </c>
      <c r="C8" s="112"/>
      <c r="D8" s="111">
        <f>SUM(D6:D7)</f>
        <v>16819725</v>
      </c>
      <c r="F8" s="111"/>
      <c r="G8" s="112"/>
      <c r="H8" s="111"/>
    </row>
    <row r="9" spans="1:8">
      <c r="A9" s="110" t="s">
        <v>10</v>
      </c>
      <c r="B9" s="103">
        <v>8087751</v>
      </c>
      <c r="C9" s="103"/>
      <c r="D9" s="103">
        <v>4414696</v>
      </c>
      <c r="F9" s="103"/>
      <c r="G9" s="103"/>
      <c r="H9" s="103"/>
    </row>
    <row r="10" spans="1:8">
      <c r="A10" s="110" t="s">
        <v>11</v>
      </c>
      <c r="B10" s="103">
        <v>-678885</v>
      </c>
      <c r="C10" s="103"/>
      <c r="D10" s="103">
        <v>-516934</v>
      </c>
      <c r="F10" s="103"/>
      <c r="G10" s="103"/>
      <c r="H10" s="103"/>
    </row>
    <row r="11" spans="1:8">
      <c r="A11" s="107" t="s">
        <v>12</v>
      </c>
      <c r="B11" s="111">
        <f>SUM(B9:B10)</f>
        <v>7408866</v>
      </c>
      <c r="C11" s="112"/>
      <c r="D11" s="111">
        <f>SUM(D9:D10)</f>
        <v>3897762</v>
      </c>
      <c r="F11" s="111"/>
      <c r="G11" s="112"/>
      <c r="H11" s="111"/>
    </row>
    <row r="12" spans="1:8" ht="51">
      <c r="A12" s="110" t="s">
        <v>106</v>
      </c>
      <c r="B12" s="103">
        <v>-13724726</v>
      </c>
      <c r="C12" s="103"/>
      <c r="D12" s="103">
        <v>-6788963</v>
      </c>
      <c r="F12" s="103"/>
      <c r="G12" s="103"/>
      <c r="H12" s="103"/>
    </row>
    <row r="13" spans="1:8">
      <c r="A13" s="110" t="s">
        <v>120</v>
      </c>
      <c r="B13" s="103">
        <v>11092316</v>
      </c>
      <c r="C13" s="103"/>
      <c r="D13" s="103">
        <v>2959334</v>
      </c>
      <c r="F13" s="103"/>
      <c r="G13" s="103"/>
      <c r="H13" s="103"/>
    </row>
    <row r="14" spans="1:8" ht="25.5">
      <c r="A14" s="110" t="s">
        <v>107</v>
      </c>
      <c r="B14" s="103">
        <v>0</v>
      </c>
      <c r="C14" s="103"/>
      <c r="D14" s="103">
        <v>-248348</v>
      </c>
      <c r="F14" s="103"/>
      <c r="G14" s="103"/>
      <c r="H14" s="103"/>
    </row>
    <row r="15" spans="1:8" ht="25.5">
      <c r="A15" s="110" t="s">
        <v>77</v>
      </c>
      <c r="B15" s="103">
        <v>35298</v>
      </c>
      <c r="C15" s="103"/>
      <c r="D15" s="103">
        <v>52044</v>
      </c>
      <c r="F15" s="103"/>
      <c r="G15" s="103"/>
      <c r="H15" s="103"/>
    </row>
    <row r="16" spans="1:8">
      <c r="A16" s="110" t="s">
        <v>97</v>
      </c>
      <c r="B16" s="103">
        <v>148328</v>
      </c>
      <c r="C16" s="103"/>
      <c r="D16" s="103">
        <v>-244954</v>
      </c>
      <c r="F16" s="103"/>
      <c r="G16" s="103"/>
      <c r="H16" s="103"/>
    </row>
    <row r="17" spans="1:8">
      <c r="A17" s="107" t="s">
        <v>13</v>
      </c>
      <c r="B17" s="113">
        <f>SUM(B8,B11:B16)</f>
        <v>21460647</v>
      </c>
      <c r="C17" s="112"/>
      <c r="D17" s="113">
        <f>SUM(D8,D11:D16)</f>
        <v>16446600</v>
      </c>
      <c r="F17" s="113"/>
      <c r="G17" s="112"/>
      <c r="H17" s="113"/>
    </row>
    <row r="18" spans="1:8">
      <c r="A18" s="110" t="s">
        <v>14</v>
      </c>
      <c r="B18" s="103">
        <v>-13875619</v>
      </c>
      <c r="C18" s="103"/>
      <c r="D18" s="103">
        <v>-8814711</v>
      </c>
      <c r="F18" s="103"/>
      <c r="G18" s="103"/>
      <c r="H18" s="103"/>
    </row>
    <row r="19" spans="1:8">
      <c r="A19" s="110" t="s">
        <v>15</v>
      </c>
      <c r="B19" s="103">
        <v>-9350604</v>
      </c>
      <c r="C19" s="103"/>
      <c r="D19" s="103">
        <v>-8079981</v>
      </c>
      <c r="F19" s="103"/>
      <c r="G19" s="103"/>
      <c r="H19" s="103"/>
    </row>
    <row r="20" spans="1:8">
      <c r="A20" s="110" t="s">
        <v>16</v>
      </c>
      <c r="B20" s="103">
        <v>-6661447</v>
      </c>
      <c r="C20" s="103"/>
      <c r="D20" s="103">
        <v>-8095797</v>
      </c>
      <c r="F20" s="103"/>
      <c r="G20" s="103"/>
      <c r="H20" s="103"/>
    </row>
    <row r="21" spans="1:8">
      <c r="A21" s="107" t="s">
        <v>108</v>
      </c>
      <c r="B21" s="114">
        <f>SUM(B17:B20)</f>
        <v>-8427023</v>
      </c>
      <c r="C21" s="115"/>
      <c r="D21" s="114">
        <f>SUM(D17:D20)</f>
        <v>-8543889</v>
      </c>
      <c r="F21" s="114"/>
      <c r="G21" s="115"/>
      <c r="H21" s="114"/>
    </row>
    <row r="22" spans="1:8">
      <c r="A22" s="110" t="s">
        <v>109</v>
      </c>
      <c r="B22" s="103">
        <v>-16281</v>
      </c>
      <c r="C22" s="103"/>
      <c r="D22" s="103">
        <v>1847723</v>
      </c>
      <c r="F22" s="103"/>
      <c r="G22" s="103"/>
      <c r="H22" s="103"/>
    </row>
    <row r="23" spans="1:8" ht="13.5" thickBot="1">
      <c r="A23" s="107" t="s">
        <v>110</v>
      </c>
      <c r="B23" s="109">
        <f>SUM(B21:B22)</f>
        <v>-8443304</v>
      </c>
      <c r="C23" s="115"/>
      <c r="D23" s="109">
        <f>SUM(D21:D22)</f>
        <v>-6696166</v>
      </c>
      <c r="F23" s="109"/>
      <c r="G23" s="115"/>
      <c r="H23" s="109"/>
    </row>
    <row r="24" spans="1:8" ht="13.5" thickTop="1">
      <c r="A24" s="116" t="s">
        <v>32</v>
      </c>
      <c r="B24" s="103"/>
      <c r="C24" s="103"/>
      <c r="D24" s="103"/>
    </row>
    <row r="25" spans="1:8" ht="25.5">
      <c r="A25" s="117" t="s">
        <v>70</v>
      </c>
      <c r="B25" s="103"/>
      <c r="C25" s="103"/>
      <c r="D25" s="103"/>
    </row>
    <row r="26" spans="1:8" ht="25.5">
      <c r="A26" s="118" t="s">
        <v>17</v>
      </c>
      <c r="B26" s="103"/>
      <c r="C26" s="103"/>
      <c r="D26" s="103"/>
    </row>
    <row r="27" spans="1:8">
      <c r="A27" s="118" t="s">
        <v>71</v>
      </c>
      <c r="B27" s="103">
        <v>77866</v>
      </c>
      <c r="C27" s="103"/>
      <c r="D27" s="103">
        <v>-271375</v>
      </c>
      <c r="F27" s="103"/>
      <c r="G27" s="103"/>
      <c r="H27" s="103"/>
    </row>
    <row r="28" spans="1:8" ht="25.5">
      <c r="A28" s="118" t="s">
        <v>72</v>
      </c>
      <c r="B28" s="103">
        <v>0</v>
      </c>
      <c r="C28" s="103"/>
      <c r="D28" s="103">
        <v>248348</v>
      </c>
      <c r="F28" s="103"/>
      <c r="G28" s="103"/>
      <c r="H28" s="103"/>
    </row>
    <row r="29" spans="1:8">
      <c r="A29" s="118" t="s">
        <v>84</v>
      </c>
      <c r="B29" s="103">
        <v>41315</v>
      </c>
      <c r="C29" s="103"/>
      <c r="D29" s="103">
        <v>1135434</v>
      </c>
      <c r="F29" s="103"/>
      <c r="G29" s="103"/>
      <c r="H29" s="103"/>
    </row>
    <row r="30" spans="1:8" ht="38.25">
      <c r="A30" s="117" t="s">
        <v>73</v>
      </c>
      <c r="B30" s="119">
        <f>SUM(B27:B29)</f>
        <v>119181</v>
      </c>
      <c r="C30" s="119"/>
      <c r="D30" s="119">
        <f>SUM(D27:D29)</f>
        <v>1112407</v>
      </c>
      <c r="F30" s="119"/>
      <c r="G30" s="119"/>
      <c r="H30" s="119"/>
    </row>
    <row r="31" spans="1:8">
      <c r="A31" s="116" t="s">
        <v>98</v>
      </c>
      <c r="B31" s="111">
        <f>B30</f>
        <v>119181</v>
      </c>
      <c r="C31" s="112"/>
      <c r="D31" s="111">
        <f>D30</f>
        <v>1112407</v>
      </c>
      <c r="F31" s="111"/>
      <c r="G31" s="112"/>
      <c r="H31" s="111"/>
    </row>
    <row r="32" spans="1:8" ht="13.5" thickBot="1">
      <c r="A32" s="116" t="s">
        <v>96</v>
      </c>
      <c r="B32" s="120">
        <f>SUM(B23,B31)</f>
        <v>-8324123</v>
      </c>
      <c r="C32" s="112"/>
      <c r="D32" s="120">
        <f>SUM(D23,D31)</f>
        <v>-5583759</v>
      </c>
      <c r="F32" s="120"/>
      <c r="G32" s="112"/>
      <c r="H32" s="120"/>
    </row>
    <row r="33" spans="1:8" ht="6.75" customHeight="1" thickTop="1">
      <c r="A33" s="116"/>
      <c r="B33" s="121"/>
      <c r="C33" s="112"/>
      <c r="D33" s="121"/>
      <c r="F33" s="121"/>
      <c r="G33" s="112"/>
      <c r="H33" s="121"/>
    </row>
    <row r="34" spans="1:8" ht="26.25" thickBot="1">
      <c r="A34" s="118" t="s">
        <v>111</v>
      </c>
      <c r="B34" s="122">
        <v>-432.07614091653647</v>
      </c>
      <c r="C34" s="103"/>
      <c r="D34" s="122">
        <v>-390.91189732115231</v>
      </c>
      <c r="F34" s="122"/>
      <c r="G34" s="103"/>
      <c r="H34" s="122"/>
    </row>
    <row r="35" spans="1:8" ht="13.5" thickTop="1">
      <c r="B35" s="123"/>
    </row>
    <row r="36" spans="1:8">
      <c r="B36" s="123"/>
    </row>
    <row r="37" spans="1:8">
      <c r="B37" s="123"/>
    </row>
    <row r="38" spans="1:8">
      <c r="B38" s="123"/>
    </row>
    <row r="39" spans="1:8">
      <c r="B39" s="123"/>
    </row>
    <row r="40" spans="1:8">
      <c r="B40" s="123"/>
    </row>
    <row r="41" spans="1:8">
      <c r="B41" s="123"/>
    </row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58"/>
  <sheetViews>
    <sheetView zoomScaleNormal="100" workbookViewId="0">
      <selection activeCell="B56" sqref="B56:D56"/>
    </sheetView>
  </sheetViews>
  <sheetFormatPr defaultColWidth="0" defaultRowHeight="12.75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74</v>
      </c>
      <c r="B1" s="95"/>
      <c r="C1" s="97"/>
    </row>
    <row r="2" spans="1:9" s="96" customFormat="1" ht="12.75" customHeight="1">
      <c r="A2" s="156" t="s">
        <v>121</v>
      </c>
      <c r="B2" s="157"/>
      <c r="C2" s="157"/>
      <c r="D2" s="157"/>
    </row>
    <row r="3" spans="1:9" s="96" customFormat="1" ht="12.75" customHeight="1">
      <c r="A3" s="159"/>
      <c r="B3" s="159"/>
      <c r="C3" s="159"/>
      <c r="D3" s="159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63.75">
      <c r="A5" s="107"/>
      <c r="B5" s="100" t="s">
        <v>122</v>
      </c>
      <c r="C5" s="155"/>
      <c r="D5" s="100" t="s">
        <v>123</v>
      </c>
      <c r="E5" s="99"/>
    </row>
    <row r="6" spans="1:9" ht="25.5">
      <c r="A6" s="124" t="s">
        <v>35</v>
      </c>
      <c r="B6" s="103"/>
      <c r="D6" s="103"/>
      <c r="E6" s="103"/>
      <c r="H6" s="125"/>
    </row>
    <row r="7" spans="1:9">
      <c r="A7" s="126" t="s">
        <v>7</v>
      </c>
      <c r="B7" s="127">
        <v>43653251</v>
      </c>
      <c r="C7" s="127"/>
      <c r="D7" s="127">
        <v>37331677</v>
      </c>
      <c r="E7" s="103"/>
      <c r="F7" s="128"/>
      <c r="H7" s="129"/>
    </row>
    <row r="8" spans="1:9">
      <c r="A8" s="126" t="s">
        <v>8</v>
      </c>
      <c r="B8" s="127">
        <v>-29866655</v>
      </c>
      <c r="C8" s="127"/>
      <c r="D8" s="127">
        <v>-29397045</v>
      </c>
      <c r="E8" s="103"/>
      <c r="H8" s="129"/>
    </row>
    <row r="9" spans="1:9">
      <c r="A9" s="126" t="s">
        <v>10</v>
      </c>
      <c r="B9" s="127">
        <v>7554098</v>
      </c>
      <c r="C9" s="127"/>
      <c r="D9" s="127">
        <v>6092587</v>
      </c>
      <c r="E9" s="103"/>
      <c r="H9" s="129"/>
    </row>
    <row r="10" spans="1:9">
      <c r="A10" s="126" t="s">
        <v>11</v>
      </c>
      <c r="B10" s="127">
        <v>-678885</v>
      </c>
      <c r="C10" s="127"/>
      <c r="D10" s="127">
        <v>-516934</v>
      </c>
      <c r="E10" s="103"/>
      <c r="H10" s="129"/>
    </row>
    <row r="11" spans="1:9" ht="51">
      <c r="A11" s="126" t="s">
        <v>112</v>
      </c>
      <c r="B11" s="127">
        <v>-2455758</v>
      </c>
      <c r="C11" s="127"/>
      <c r="D11" s="127">
        <v>1743794</v>
      </c>
      <c r="E11" s="103"/>
      <c r="H11" s="129"/>
    </row>
    <row r="12" spans="1:9">
      <c r="A12" s="126" t="s">
        <v>36</v>
      </c>
      <c r="B12" s="127">
        <v>1360657</v>
      </c>
      <c r="C12" s="127"/>
      <c r="D12" s="127">
        <v>1491501</v>
      </c>
      <c r="E12" s="103"/>
      <c r="H12" s="129"/>
    </row>
    <row r="13" spans="1:9">
      <c r="A13" s="126" t="s">
        <v>99</v>
      </c>
      <c r="B13" s="127">
        <v>131192</v>
      </c>
      <c r="C13" s="127"/>
      <c r="D13" s="130">
        <v>-547222</v>
      </c>
      <c r="E13" s="103"/>
      <c r="H13" s="129"/>
    </row>
    <row r="14" spans="1:9">
      <c r="A14" s="126" t="s">
        <v>37</v>
      </c>
      <c r="B14" s="127">
        <v>-8075328</v>
      </c>
      <c r="C14" s="127"/>
      <c r="D14" s="127">
        <v>-8253164</v>
      </c>
      <c r="E14" s="103"/>
      <c r="H14" s="129"/>
    </row>
    <row r="15" spans="1:9">
      <c r="A15" s="126" t="s">
        <v>38</v>
      </c>
      <c r="B15" s="127">
        <v>-4383890</v>
      </c>
      <c r="C15" s="127"/>
      <c r="D15" s="127">
        <v>-5824225</v>
      </c>
      <c r="E15" s="103"/>
      <c r="H15" s="129"/>
    </row>
    <row r="16" spans="1:9">
      <c r="A16" s="124" t="s">
        <v>39</v>
      </c>
      <c r="B16" s="127"/>
      <c r="C16" s="127"/>
      <c r="D16" s="127"/>
      <c r="E16" s="103"/>
      <c r="H16" s="129"/>
    </row>
    <row r="17" spans="1:8" ht="38.25">
      <c r="A17" s="126" t="s">
        <v>19</v>
      </c>
      <c r="B17" s="127">
        <v>126087</v>
      </c>
      <c r="C17" s="127"/>
      <c r="D17" s="127">
        <v>0</v>
      </c>
      <c r="E17" s="103"/>
      <c r="H17" s="129"/>
    </row>
    <row r="18" spans="1:8">
      <c r="A18" s="126" t="s">
        <v>40</v>
      </c>
      <c r="B18" s="127">
        <v>41089</v>
      </c>
      <c r="C18" s="127"/>
      <c r="D18" s="127">
        <v>89963</v>
      </c>
      <c r="E18" s="103"/>
      <c r="H18" s="129"/>
    </row>
    <row r="19" spans="1:8">
      <c r="A19" s="126" t="s">
        <v>75</v>
      </c>
      <c r="B19" s="127">
        <v>-803939</v>
      </c>
      <c r="C19" s="127"/>
      <c r="D19" s="127">
        <v>2312020</v>
      </c>
      <c r="E19" s="103"/>
      <c r="H19" s="129"/>
    </row>
    <row r="20" spans="1:8" hidden="1">
      <c r="A20" s="126" t="s">
        <v>76</v>
      </c>
      <c r="B20" s="127"/>
      <c r="C20" s="127"/>
      <c r="D20" s="127"/>
      <c r="E20" s="103"/>
      <c r="H20" s="129"/>
    </row>
    <row r="21" spans="1:8">
      <c r="A21" s="126" t="s">
        <v>21</v>
      </c>
      <c r="B21" s="127">
        <v>30449404</v>
      </c>
      <c r="C21" s="127"/>
      <c r="D21" s="127">
        <v>9639276</v>
      </c>
      <c r="E21" s="103"/>
      <c r="H21" s="129"/>
    </row>
    <row r="22" spans="1:8">
      <c r="A22" s="126" t="s">
        <v>25</v>
      </c>
      <c r="B22" s="127">
        <v>-25341967</v>
      </c>
      <c r="C22" s="127"/>
      <c r="D22" s="127">
        <v>-2950191</v>
      </c>
      <c r="E22" s="103"/>
      <c r="H22" s="129"/>
    </row>
    <row r="23" spans="1:8">
      <c r="A23" s="124" t="s">
        <v>41</v>
      </c>
      <c r="B23" s="127"/>
      <c r="C23" s="127"/>
      <c r="D23" s="127"/>
      <c r="E23" s="103"/>
      <c r="H23" s="129"/>
    </row>
    <row r="24" spans="1:8">
      <c r="A24" s="126" t="s">
        <v>65</v>
      </c>
      <c r="B24" s="127">
        <v>-6481063</v>
      </c>
      <c r="C24" s="127"/>
      <c r="D24" s="127">
        <v>3740072</v>
      </c>
      <c r="E24" s="103"/>
      <c r="H24" s="129"/>
    </row>
    <row r="25" spans="1:8">
      <c r="A25" s="126" t="s">
        <v>78</v>
      </c>
      <c r="B25" s="127">
        <v>100600</v>
      </c>
      <c r="C25" s="127"/>
      <c r="D25" s="127">
        <v>33104005</v>
      </c>
      <c r="E25" s="103"/>
      <c r="H25" s="129"/>
    </row>
    <row r="26" spans="1:8">
      <c r="A26" s="126" t="s">
        <v>27</v>
      </c>
      <c r="B26" s="127">
        <v>79888710</v>
      </c>
      <c r="C26" s="127"/>
      <c r="D26" s="127">
        <v>-8059066</v>
      </c>
      <c r="E26" s="103"/>
      <c r="H26" s="129"/>
    </row>
    <row r="27" spans="1:8">
      <c r="A27" s="126" t="s">
        <v>29</v>
      </c>
      <c r="B27" s="127">
        <v>2185333</v>
      </c>
      <c r="C27" s="127"/>
      <c r="D27" s="127">
        <v>1314650</v>
      </c>
      <c r="E27" s="103"/>
      <c r="H27" s="129"/>
    </row>
    <row r="28" spans="1:8" ht="25.5">
      <c r="A28" s="124" t="s">
        <v>90</v>
      </c>
      <c r="B28" s="131">
        <f>SUM(B7:B27)</f>
        <v>87402936</v>
      </c>
      <c r="C28" s="132"/>
      <c r="D28" s="131">
        <f>SUM(D7:D27)</f>
        <v>41311698</v>
      </c>
      <c r="E28" s="133">
        <v>0</v>
      </c>
      <c r="H28" s="129"/>
    </row>
    <row r="29" spans="1:8">
      <c r="A29" s="126" t="s">
        <v>57</v>
      </c>
      <c r="B29" s="127">
        <v>-2027</v>
      </c>
      <c r="C29" s="127"/>
      <c r="D29" s="127">
        <v>-871343</v>
      </c>
      <c r="E29" s="103"/>
      <c r="H29" s="129"/>
    </row>
    <row r="30" spans="1:8" ht="25.5">
      <c r="A30" s="124" t="s">
        <v>91</v>
      </c>
      <c r="B30" s="134">
        <f>SUM(B28:B29)</f>
        <v>87400909</v>
      </c>
      <c r="C30" s="132"/>
      <c r="D30" s="134">
        <f>SUM(D28:D29)</f>
        <v>40440355</v>
      </c>
      <c r="E30" s="133">
        <v>0</v>
      </c>
      <c r="H30" s="129"/>
    </row>
    <row r="31" spans="1:8" ht="25.5">
      <c r="A31" s="124" t="s">
        <v>42</v>
      </c>
      <c r="B31" s="127"/>
      <c r="C31" s="127"/>
      <c r="D31" s="127"/>
      <c r="E31" s="103"/>
      <c r="H31" s="129"/>
    </row>
    <row r="32" spans="1:8" ht="25.5" hidden="1">
      <c r="A32" s="126" t="s">
        <v>101</v>
      </c>
      <c r="B32" s="127"/>
      <c r="C32" s="127"/>
      <c r="D32" s="127"/>
      <c r="E32" s="103"/>
      <c r="H32" s="129"/>
    </row>
    <row r="33" spans="1:8" ht="25.5">
      <c r="A33" s="126" t="s">
        <v>43</v>
      </c>
      <c r="B33" s="127">
        <v>0</v>
      </c>
      <c r="C33" s="127"/>
      <c r="D33" s="127">
        <v>-28773698</v>
      </c>
      <c r="E33" s="103"/>
      <c r="H33" s="129"/>
    </row>
    <row r="34" spans="1:8">
      <c r="A34" s="126" t="s">
        <v>113</v>
      </c>
      <c r="B34" s="127"/>
      <c r="C34" s="127"/>
      <c r="D34" s="127"/>
      <c r="E34" s="103"/>
      <c r="H34" s="129"/>
    </row>
    <row r="35" spans="1:8" ht="25.5">
      <c r="A35" s="126" t="s">
        <v>44</v>
      </c>
      <c r="B35" s="127">
        <v>0</v>
      </c>
      <c r="C35" s="127"/>
      <c r="D35" s="127">
        <v>9169117</v>
      </c>
      <c r="E35" s="103"/>
      <c r="H35" s="129"/>
    </row>
    <row r="36" spans="1:8">
      <c r="A36" s="126" t="s">
        <v>124</v>
      </c>
      <c r="B36" s="127">
        <v>-55676</v>
      </c>
      <c r="C36" s="127"/>
      <c r="D36" s="127">
        <v>0</v>
      </c>
      <c r="E36" s="103"/>
      <c r="H36" s="129"/>
    </row>
    <row r="37" spans="1:8">
      <c r="A37" s="126" t="s">
        <v>113</v>
      </c>
      <c r="B37" s="127">
        <v>13165</v>
      </c>
      <c r="C37" s="127"/>
      <c r="D37" s="127">
        <v>0</v>
      </c>
      <c r="E37" s="103"/>
      <c r="H37" s="129"/>
    </row>
    <row r="38" spans="1:8">
      <c r="A38" s="126" t="s">
        <v>86</v>
      </c>
      <c r="B38" s="127">
        <v>-1266192169</v>
      </c>
      <c r="C38" s="127"/>
      <c r="D38" s="127">
        <v>-306661052</v>
      </c>
      <c r="E38" s="103"/>
      <c r="H38" s="129"/>
    </row>
    <row r="39" spans="1:8">
      <c r="A39" s="126" t="s">
        <v>66</v>
      </c>
      <c r="B39" s="127">
        <v>1255960305</v>
      </c>
      <c r="C39" s="127"/>
      <c r="D39" s="127">
        <v>307135712</v>
      </c>
      <c r="E39" s="103"/>
      <c r="H39" s="129"/>
    </row>
    <row r="40" spans="1:8">
      <c r="A40" s="126" t="s">
        <v>67</v>
      </c>
      <c r="B40" s="127">
        <v>-1434378</v>
      </c>
      <c r="C40" s="127"/>
      <c r="D40" s="127">
        <v>-1729368</v>
      </c>
      <c r="E40" s="103"/>
      <c r="H40" s="129"/>
    </row>
    <row r="41" spans="1:8">
      <c r="A41" s="126" t="s">
        <v>45</v>
      </c>
      <c r="B41" s="127">
        <v>577537</v>
      </c>
      <c r="C41" s="127"/>
      <c r="D41" s="127">
        <v>14823</v>
      </c>
      <c r="E41" s="103"/>
      <c r="H41" s="129"/>
    </row>
    <row r="42" spans="1:8">
      <c r="A42" s="126" t="s">
        <v>46</v>
      </c>
      <c r="B42" s="127">
        <v>0</v>
      </c>
      <c r="C42" s="127"/>
      <c r="D42" s="127">
        <v>-192688</v>
      </c>
      <c r="E42" s="103"/>
      <c r="H42" s="129"/>
    </row>
    <row r="43" spans="1:8">
      <c r="A43" s="124" t="s">
        <v>100</v>
      </c>
      <c r="B43" s="134">
        <f>SUM(B32:B42)</f>
        <v>-11131216</v>
      </c>
      <c r="C43" s="132"/>
      <c r="D43" s="134">
        <f>SUM(D32:D42)</f>
        <v>-21037154</v>
      </c>
      <c r="E43" s="133"/>
      <c r="H43" s="129"/>
    </row>
    <row r="44" spans="1:8" ht="25.5">
      <c r="A44" s="124" t="s">
        <v>47</v>
      </c>
      <c r="B44" s="127"/>
      <c r="C44" s="127"/>
      <c r="D44" s="127"/>
      <c r="E44" s="103"/>
      <c r="H44" s="129"/>
    </row>
    <row r="45" spans="1:8" hidden="1">
      <c r="A45" s="126" t="s">
        <v>79</v>
      </c>
      <c r="B45" s="127"/>
      <c r="C45" s="127"/>
      <c r="D45" s="127"/>
      <c r="E45" s="103"/>
      <c r="H45" s="129"/>
    </row>
    <row r="46" spans="1:8">
      <c r="A46" s="126" t="s">
        <v>59</v>
      </c>
      <c r="B46" s="127">
        <v>0</v>
      </c>
      <c r="C46" s="127"/>
      <c r="D46" s="127">
        <v>-31999417</v>
      </c>
      <c r="E46" s="103"/>
      <c r="H46" s="129"/>
    </row>
    <row r="47" spans="1:8" ht="25.5" hidden="1">
      <c r="A47" s="126" t="s">
        <v>102</v>
      </c>
      <c r="B47" s="127"/>
      <c r="C47" s="127"/>
      <c r="D47" s="127"/>
      <c r="E47" s="103"/>
      <c r="H47" s="129"/>
    </row>
    <row r="48" spans="1:8" ht="25.5" hidden="1">
      <c r="A48" s="126" t="s">
        <v>103</v>
      </c>
      <c r="B48" s="127"/>
      <c r="C48" s="127"/>
      <c r="D48" s="127"/>
      <c r="E48" s="103"/>
      <c r="H48" s="129"/>
    </row>
    <row r="49" spans="1:8" hidden="1">
      <c r="A49" s="126" t="s">
        <v>104</v>
      </c>
      <c r="B49" s="127"/>
      <c r="C49" s="127"/>
      <c r="D49" s="127"/>
      <c r="E49" s="103"/>
      <c r="H49" s="129"/>
    </row>
    <row r="50" spans="1:8">
      <c r="A50" s="126" t="s">
        <v>48</v>
      </c>
      <c r="B50" s="127">
        <v>2039360</v>
      </c>
      <c r="C50" s="127"/>
      <c r="D50" s="127">
        <v>4207149</v>
      </c>
      <c r="E50" s="103"/>
      <c r="H50" s="129"/>
    </row>
    <row r="51" spans="1:8">
      <c r="A51" s="126" t="s">
        <v>49</v>
      </c>
      <c r="B51" s="127">
        <v>-14789246</v>
      </c>
      <c r="C51" s="127"/>
      <c r="D51" s="127">
        <v>-3079198</v>
      </c>
      <c r="E51" s="103"/>
      <c r="H51" s="129"/>
    </row>
    <row r="52" spans="1:8">
      <c r="A52" s="126" t="s">
        <v>125</v>
      </c>
      <c r="B52" s="127">
        <v>6000003</v>
      </c>
      <c r="C52" s="127"/>
      <c r="D52" s="127">
        <v>0</v>
      </c>
      <c r="E52" s="103"/>
      <c r="H52" s="129"/>
    </row>
    <row r="53" spans="1:8" ht="25.5">
      <c r="A53" s="124" t="s">
        <v>92</v>
      </c>
      <c r="B53" s="134">
        <f>SUM(B45:B52)</f>
        <v>-6749883</v>
      </c>
      <c r="C53" s="132"/>
      <c r="D53" s="134">
        <f>SUM(D45:XFD52)</f>
        <v>-30871466</v>
      </c>
      <c r="E53" s="133"/>
      <c r="H53" s="129"/>
    </row>
    <row r="54" spans="1:8">
      <c r="A54" s="152" t="s">
        <v>87</v>
      </c>
      <c r="B54" s="153">
        <f>SUM(B30,B43,B53)</f>
        <v>69519810</v>
      </c>
      <c r="C54" s="112"/>
      <c r="D54" s="153">
        <f>SUM(D30,D43,D53)</f>
        <v>-11468265</v>
      </c>
    </row>
    <row r="55" spans="1:8" ht="25.5">
      <c r="A55" s="143" t="s">
        <v>68</v>
      </c>
      <c r="B55" s="104">
        <v>-12073488</v>
      </c>
      <c r="D55" s="104">
        <v>881390</v>
      </c>
    </row>
    <row r="56" spans="1:8">
      <c r="A56" s="143" t="s">
        <v>69</v>
      </c>
      <c r="B56" s="104">
        <v>109321719</v>
      </c>
      <c r="D56" s="104">
        <v>86101897</v>
      </c>
    </row>
    <row r="57" spans="1:8" ht="26.25" thickBot="1">
      <c r="A57" s="125" t="s">
        <v>105</v>
      </c>
      <c r="B57" s="154">
        <f>SUM(B54:B56)</f>
        <v>166768041</v>
      </c>
      <c r="C57" s="112"/>
      <c r="D57" s="154">
        <f>SUM(D54:D56)</f>
        <v>75515022</v>
      </c>
    </row>
    <row r="58" spans="1:8" ht="13.5" thickTop="1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2" sqref="A32"/>
    </sheetView>
  </sheetViews>
  <sheetFormatPr defaultColWidth="0" defaultRowHeight="12.75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74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126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7" t="s">
        <v>6</v>
      </c>
      <c r="B4" s="136" t="s">
        <v>31</v>
      </c>
      <c r="C4" s="137"/>
      <c r="D4" s="136" t="s">
        <v>58</v>
      </c>
      <c r="E4" s="137"/>
      <c r="F4" s="136" t="s">
        <v>63</v>
      </c>
      <c r="G4" s="137"/>
      <c r="H4" s="136" t="s">
        <v>62</v>
      </c>
      <c r="I4" s="137"/>
      <c r="J4" s="136" t="s">
        <v>64</v>
      </c>
      <c r="K4" s="137"/>
      <c r="L4" s="136" t="s">
        <v>55</v>
      </c>
      <c r="M4" s="137"/>
      <c r="N4" s="136" t="s">
        <v>54</v>
      </c>
      <c r="O4" s="137"/>
      <c r="P4" s="136" t="s">
        <v>4</v>
      </c>
    </row>
    <row r="5" spans="1:16">
      <c r="A5" s="138" t="s">
        <v>93</v>
      </c>
      <c r="B5" s="139">
        <v>36110211</v>
      </c>
      <c r="C5" s="132"/>
      <c r="D5" s="139">
        <v>25632</v>
      </c>
      <c r="E5" s="132"/>
      <c r="F5" s="139">
        <v>8234923</v>
      </c>
      <c r="G5" s="132"/>
      <c r="H5" s="132">
        <v>7594546</v>
      </c>
      <c r="I5" s="132"/>
      <c r="J5" s="139">
        <v>-183462</v>
      </c>
      <c r="K5" s="132"/>
      <c r="L5" s="139">
        <v>330636</v>
      </c>
      <c r="M5" s="132"/>
      <c r="N5" s="139">
        <v>26979226</v>
      </c>
      <c r="O5" s="132"/>
      <c r="P5" s="139">
        <f>SUM(B5:N5)</f>
        <v>79091712</v>
      </c>
    </row>
    <row r="6" spans="1:16" ht="15" customHeight="1">
      <c r="A6" s="125" t="s">
        <v>94</v>
      </c>
      <c r="B6" s="140"/>
      <c r="C6" s="141"/>
      <c r="D6" s="140"/>
      <c r="E6" s="141"/>
      <c r="F6" s="140"/>
      <c r="G6" s="141"/>
      <c r="H6" s="141"/>
      <c r="I6" s="141"/>
      <c r="J6" s="140"/>
      <c r="K6" s="141"/>
      <c r="L6" s="140"/>
      <c r="M6" s="141"/>
      <c r="N6" s="140"/>
      <c r="O6" s="141"/>
      <c r="P6" s="142"/>
    </row>
    <row r="7" spans="1:16">
      <c r="A7" s="143" t="s">
        <v>95</v>
      </c>
      <c r="B7" s="142">
        <v>0</v>
      </c>
      <c r="C7" s="144"/>
      <c r="D7" s="142">
        <v>0</v>
      </c>
      <c r="E7" s="144"/>
      <c r="F7" s="142">
        <v>0</v>
      </c>
      <c r="G7" s="144"/>
      <c r="H7" s="144">
        <v>0</v>
      </c>
      <c r="I7" s="144"/>
      <c r="J7" s="142">
        <v>0</v>
      </c>
      <c r="K7" s="144"/>
      <c r="L7" s="142">
        <v>0</v>
      </c>
      <c r="M7" s="144"/>
      <c r="N7" s="142">
        <v>-6696166</v>
      </c>
      <c r="O7" s="141"/>
      <c r="P7" s="142">
        <f>SUM(B7:N7)</f>
        <v>-6696166</v>
      </c>
    </row>
    <row r="8" spans="1:16" ht="15" customHeight="1">
      <c r="A8" s="125" t="s">
        <v>32</v>
      </c>
      <c r="B8" s="142"/>
      <c r="C8" s="144"/>
      <c r="D8" s="142"/>
      <c r="E8" s="144"/>
      <c r="F8" s="142"/>
      <c r="G8" s="144"/>
      <c r="H8" s="144"/>
      <c r="I8" s="144"/>
      <c r="J8" s="142"/>
      <c r="K8" s="144"/>
      <c r="L8" s="142"/>
      <c r="M8" s="144"/>
      <c r="N8" s="142"/>
      <c r="O8" s="141"/>
      <c r="P8" s="142"/>
    </row>
    <row r="9" spans="1:16" ht="38.25">
      <c r="A9" s="145" t="s">
        <v>70</v>
      </c>
      <c r="B9" s="142"/>
      <c r="C9" s="144"/>
      <c r="D9" s="142"/>
      <c r="E9" s="144"/>
      <c r="F9" s="142"/>
      <c r="G9" s="144"/>
      <c r="H9" s="144"/>
      <c r="I9" s="144"/>
      <c r="J9" s="142"/>
      <c r="K9" s="144"/>
      <c r="L9" s="142"/>
      <c r="M9" s="144"/>
      <c r="N9" s="142"/>
      <c r="O9" s="141"/>
      <c r="P9" s="142"/>
    </row>
    <row r="10" spans="1:16" ht="37.5" customHeight="1">
      <c r="A10" s="143" t="s">
        <v>33</v>
      </c>
      <c r="B10" s="142">
        <v>0</v>
      </c>
      <c r="C10" s="144"/>
      <c r="D10" s="142">
        <v>0</v>
      </c>
      <c r="E10" s="144"/>
      <c r="F10" s="142">
        <v>0</v>
      </c>
      <c r="G10" s="144"/>
      <c r="H10" s="144">
        <v>0</v>
      </c>
      <c r="I10" s="144"/>
      <c r="J10" s="142">
        <v>-271375</v>
      </c>
      <c r="K10" s="144"/>
      <c r="L10" s="142">
        <v>0</v>
      </c>
      <c r="M10" s="144"/>
      <c r="N10" s="142">
        <v>0</v>
      </c>
      <c r="O10" s="141"/>
      <c r="P10" s="142">
        <f t="shared" ref="P10:P16" si="0">SUM(B10:N10)</f>
        <v>-271375</v>
      </c>
    </row>
    <row r="11" spans="1:16" ht="52.5" customHeight="1">
      <c r="A11" s="143" t="s">
        <v>34</v>
      </c>
      <c r="B11" s="142">
        <v>0</v>
      </c>
      <c r="C11" s="144"/>
      <c r="D11" s="142">
        <v>0</v>
      </c>
      <c r="E11" s="144"/>
      <c r="F11" s="142">
        <v>0</v>
      </c>
      <c r="G11" s="144"/>
      <c r="H11" s="144">
        <v>0</v>
      </c>
      <c r="I11" s="144"/>
      <c r="J11" s="142">
        <v>248348</v>
      </c>
      <c r="K11" s="144"/>
      <c r="L11" s="142">
        <v>0</v>
      </c>
      <c r="M11" s="144"/>
      <c r="N11" s="142">
        <v>0</v>
      </c>
      <c r="O11" s="141"/>
      <c r="P11" s="142">
        <f t="shared" si="0"/>
        <v>248348</v>
      </c>
    </row>
    <row r="12" spans="1:16">
      <c r="A12" s="143" t="s">
        <v>84</v>
      </c>
      <c r="B12" s="142">
        <v>0</v>
      </c>
      <c r="C12" s="144"/>
      <c r="D12" s="142">
        <v>0</v>
      </c>
      <c r="E12" s="144"/>
      <c r="F12" s="142">
        <v>0</v>
      </c>
      <c r="G12" s="144"/>
      <c r="H12" s="144">
        <v>0</v>
      </c>
      <c r="I12" s="144"/>
      <c r="J12" s="142">
        <v>0</v>
      </c>
      <c r="K12" s="144"/>
      <c r="L12" s="142">
        <v>1135434</v>
      </c>
      <c r="M12" s="144"/>
      <c r="N12" s="142">
        <v>0</v>
      </c>
      <c r="O12" s="141"/>
      <c r="P12" s="142">
        <f t="shared" si="0"/>
        <v>1135434</v>
      </c>
    </row>
    <row r="13" spans="1:16" ht="39">
      <c r="A13" s="145" t="s">
        <v>88</v>
      </c>
      <c r="B13" s="146">
        <f>SUM(B10:B12)</f>
        <v>0</v>
      </c>
      <c r="C13" s="147"/>
      <c r="D13" s="146">
        <f>SUM(D10:D12)</f>
        <v>0</v>
      </c>
      <c r="E13" s="147"/>
      <c r="F13" s="146">
        <f>SUM(F10:F12)</f>
        <v>0</v>
      </c>
      <c r="G13" s="147"/>
      <c r="H13" s="146">
        <f>SUM(H10:H12)</f>
        <v>0</v>
      </c>
      <c r="I13" s="147"/>
      <c r="J13" s="146">
        <f>SUM(J10:J12)</f>
        <v>-23027</v>
      </c>
      <c r="K13" s="147"/>
      <c r="L13" s="146">
        <f>SUM(L10:L12)</f>
        <v>1135434</v>
      </c>
      <c r="M13" s="147"/>
      <c r="N13" s="146">
        <f>SUM(N10:N12)</f>
        <v>0</v>
      </c>
      <c r="O13" s="148"/>
      <c r="P13" s="146">
        <f t="shared" si="0"/>
        <v>1112407</v>
      </c>
    </row>
    <row r="14" spans="1:16" ht="15" customHeight="1">
      <c r="A14" s="143" t="s">
        <v>85</v>
      </c>
      <c r="B14" s="149">
        <f>B13</f>
        <v>0</v>
      </c>
      <c r="C14" s="144"/>
      <c r="D14" s="149">
        <f>D13</f>
        <v>0</v>
      </c>
      <c r="E14" s="144"/>
      <c r="F14" s="149">
        <f>F13</f>
        <v>0</v>
      </c>
      <c r="G14" s="144"/>
      <c r="H14" s="149">
        <f>H13</f>
        <v>0</v>
      </c>
      <c r="I14" s="144"/>
      <c r="J14" s="149">
        <f>J13</f>
        <v>-23027</v>
      </c>
      <c r="K14" s="144"/>
      <c r="L14" s="149">
        <f>L13</f>
        <v>1135434</v>
      </c>
      <c r="M14" s="144"/>
      <c r="N14" s="149">
        <f>N13</f>
        <v>0</v>
      </c>
      <c r="O14" s="144"/>
      <c r="P14" s="149">
        <f t="shared" si="0"/>
        <v>1112407</v>
      </c>
    </row>
    <row r="15" spans="1:16" ht="15" customHeight="1">
      <c r="A15" s="125" t="s">
        <v>96</v>
      </c>
      <c r="B15" s="150">
        <f>SUM(B7,B14)</f>
        <v>0</v>
      </c>
      <c r="C15" s="132"/>
      <c r="D15" s="150">
        <f>SUM(D7,D14)</f>
        <v>0</v>
      </c>
      <c r="E15" s="132"/>
      <c r="F15" s="150">
        <f>SUM(F7,F14)</f>
        <v>0</v>
      </c>
      <c r="G15" s="132"/>
      <c r="H15" s="150">
        <f>SUM(H7,H14)</f>
        <v>0</v>
      </c>
      <c r="I15" s="132"/>
      <c r="J15" s="150">
        <f>SUM(J7,J14)</f>
        <v>-23027</v>
      </c>
      <c r="K15" s="132"/>
      <c r="L15" s="150">
        <f>SUM(L7,L14)</f>
        <v>1135434</v>
      </c>
      <c r="M15" s="132"/>
      <c r="N15" s="150">
        <f>SUM(N7,N14)</f>
        <v>-6696166</v>
      </c>
      <c r="O15" s="132"/>
      <c r="P15" s="150">
        <f t="shared" si="0"/>
        <v>-5583759</v>
      </c>
    </row>
    <row r="16" spans="1:16" ht="26.25" thickBot="1">
      <c r="A16" s="124" t="s">
        <v>130</v>
      </c>
      <c r="B16" s="151">
        <f>SUM(B5,B15)</f>
        <v>36110211</v>
      </c>
      <c r="C16" s="132"/>
      <c r="D16" s="151">
        <f>SUM(D5,D15)</f>
        <v>25632</v>
      </c>
      <c r="E16" s="132"/>
      <c r="F16" s="151">
        <f>SUM(F5,F15)</f>
        <v>8234923</v>
      </c>
      <c r="G16" s="132"/>
      <c r="H16" s="151">
        <f>SUM(H5,H15)</f>
        <v>7594546</v>
      </c>
      <c r="I16" s="132"/>
      <c r="J16" s="151">
        <f>SUM(J5,J15)</f>
        <v>-206489</v>
      </c>
      <c r="K16" s="132"/>
      <c r="L16" s="151">
        <f>SUM(L5,L15)</f>
        <v>1466070</v>
      </c>
      <c r="M16" s="132"/>
      <c r="N16" s="151">
        <f>SUM(N5,N15)</f>
        <v>20283060</v>
      </c>
      <c r="O16" s="132"/>
      <c r="P16" s="151">
        <f t="shared" si="0"/>
        <v>73507953</v>
      </c>
    </row>
    <row r="17" spans="1:16" ht="15" customHeight="1" thickTop="1">
      <c r="A17" s="107"/>
      <c r="B17" s="140"/>
      <c r="C17" s="141"/>
      <c r="D17" s="140"/>
      <c r="E17" s="141"/>
      <c r="F17" s="140"/>
      <c r="G17" s="141"/>
      <c r="H17" s="141"/>
      <c r="I17" s="141"/>
      <c r="J17" s="140"/>
      <c r="K17" s="141"/>
      <c r="L17" s="140"/>
      <c r="M17" s="141"/>
      <c r="N17" s="140"/>
      <c r="O17" s="141"/>
      <c r="P17" s="140"/>
    </row>
    <row r="18" spans="1:16">
      <c r="A18" s="138" t="s">
        <v>129</v>
      </c>
      <c r="B18" s="139">
        <v>51135191</v>
      </c>
      <c r="C18" s="132"/>
      <c r="D18" s="139">
        <v>25632</v>
      </c>
      <c r="E18" s="132"/>
      <c r="F18" s="139">
        <v>8234923</v>
      </c>
      <c r="G18" s="132"/>
      <c r="H18" s="132">
        <v>7594546</v>
      </c>
      <c r="I18" s="132"/>
      <c r="J18" s="139">
        <v>-101978</v>
      </c>
      <c r="K18" s="132"/>
      <c r="L18" s="139">
        <v>1737494</v>
      </c>
      <c r="M18" s="132"/>
      <c r="N18" s="139">
        <v>26605876</v>
      </c>
      <c r="O18" s="132"/>
      <c r="P18" s="139">
        <f>SUM(B18:N18)</f>
        <v>95231684</v>
      </c>
    </row>
    <row r="19" spans="1:16">
      <c r="A19" s="125" t="s">
        <v>94</v>
      </c>
      <c r="B19" s="142"/>
      <c r="C19" s="144"/>
      <c r="D19" s="142"/>
      <c r="E19" s="144"/>
      <c r="F19" s="142"/>
      <c r="G19" s="144"/>
      <c r="H19" s="144"/>
      <c r="I19" s="144"/>
      <c r="J19" s="142"/>
      <c r="K19" s="144"/>
      <c r="L19" s="142"/>
      <c r="M19" s="144"/>
      <c r="N19" s="142"/>
      <c r="O19" s="144"/>
      <c r="P19" s="142"/>
    </row>
    <row r="20" spans="1:16">
      <c r="A20" s="143" t="s">
        <v>95</v>
      </c>
      <c r="B20" s="142">
        <v>0</v>
      </c>
      <c r="C20" s="144"/>
      <c r="D20" s="142">
        <v>0</v>
      </c>
      <c r="E20" s="144"/>
      <c r="F20" s="142">
        <v>0</v>
      </c>
      <c r="G20" s="144"/>
      <c r="H20" s="144">
        <v>0</v>
      </c>
      <c r="I20" s="144"/>
      <c r="J20" s="142">
        <v>0</v>
      </c>
      <c r="K20" s="144"/>
      <c r="L20" s="142">
        <v>0</v>
      </c>
      <c r="M20" s="144"/>
      <c r="N20" s="142">
        <v>-8443304</v>
      </c>
      <c r="O20" s="144"/>
      <c r="P20" s="142">
        <f>SUM(B20:N20)</f>
        <v>-8443304</v>
      </c>
    </row>
    <row r="21" spans="1:16">
      <c r="A21" s="125" t="s">
        <v>32</v>
      </c>
      <c r="B21" s="142"/>
      <c r="C21" s="144"/>
      <c r="D21" s="142"/>
      <c r="E21" s="144"/>
      <c r="F21" s="142"/>
      <c r="G21" s="144"/>
      <c r="H21" s="144"/>
      <c r="I21" s="144"/>
      <c r="J21" s="142"/>
      <c r="K21" s="144"/>
      <c r="L21" s="142"/>
      <c r="M21" s="144"/>
      <c r="N21" s="142"/>
      <c r="O21" s="144"/>
      <c r="P21" s="142"/>
    </row>
    <row r="22" spans="1:16" ht="38.25">
      <c r="A22" s="145" t="s">
        <v>70</v>
      </c>
      <c r="B22" s="142"/>
      <c r="C22" s="144"/>
      <c r="D22" s="142"/>
      <c r="E22" s="144"/>
      <c r="F22" s="142"/>
      <c r="G22" s="144"/>
      <c r="H22" s="144"/>
      <c r="I22" s="144"/>
      <c r="J22" s="142"/>
      <c r="K22" s="144"/>
      <c r="L22" s="142"/>
      <c r="M22" s="144"/>
      <c r="N22" s="142"/>
      <c r="O22" s="144"/>
      <c r="P22" s="142"/>
    </row>
    <row r="23" spans="1:16" ht="41.25" customHeight="1">
      <c r="A23" s="143" t="s">
        <v>33</v>
      </c>
      <c r="B23" s="142">
        <v>0</v>
      </c>
      <c r="C23" s="144"/>
      <c r="D23" s="142">
        <v>0</v>
      </c>
      <c r="E23" s="144"/>
      <c r="F23" s="142">
        <v>0</v>
      </c>
      <c r="G23" s="144"/>
      <c r="H23" s="144">
        <v>0</v>
      </c>
      <c r="I23" s="144"/>
      <c r="J23" s="142">
        <v>77866</v>
      </c>
      <c r="K23" s="144"/>
      <c r="L23" s="142">
        <v>0</v>
      </c>
      <c r="M23" s="144"/>
      <c r="N23" s="142">
        <v>0</v>
      </c>
      <c r="O23" s="144"/>
      <c r="P23" s="142">
        <f t="shared" ref="P23:P31" si="1">SUM(B23:N23)</f>
        <v>77866</v>
      </c>
    </row>
    <row r="24" spans="1:16" ht="53.25" hidden="1" customHeight="1">
      <c r="A24" s="143" t="s">
        <v>34</v>
      </c>
      <c r="B24" s="142">
        <v>0</v>
      </c>
      <c r="C24" s="144"/>
      <c r="D24" s="142">
        <v>0</v>
      </c>
      <c r="E24" s="144"/>
      <c r="F24" s="142">
        <v>0</v>
      </c>
      <c r="G24" s="144"/>
      <c r="H24" s="144">
        <v>0</v>
      </c>
      <c r="I24" s="144"/>
      <c r="J24" s="142">
        <v>0</v>
      </c>
      <c r="K24" s="144"/>
      <c r="L24" s="142">
        <v>0</v>
      </c>
      <c r="M24" s="144"/>
      <c r="N24" s="142">
        <v>0</v>
      </c>
      <c r="O24" s="144"/>
      <c r="P24" s="142">
        <f t="shared" si="1"/>
        <v>0</v>
      </c>
    </row>
    <row r="25" spans="1:16">
      <c r="A25" s="143" t="s">
        <v>84</v>
      </c>
      <c r="B25" s="142">
        <v>0</v>
      </c>
      <c r="C25" s="144"/>
      <c r="D25" s="142">
        <v>0</v>
      </c>
      <c r="E25" s="144"/>
      <c r="F25" s="142">
        <v>0</v>
      </c>
      <c r="G25" s="144"/>
      <c r="H25" s="144">
        <v>0</v>
      </c>
      <c r="I25" s="144"/>
      <c r="J25" s="142">
        <v>0</v>
      </c>
      <c r="K25" s="144"/>
      <c r="L25" s="142">
        <v>41315</v>
      </c>
      <c r="M25" s="144"/>
      <c r="N25" s="142">
        <v>0</v>
      </c>
      <c r="O25" s="144"/>
      <c r="P25" s="142">
        <f t="shared" si="1"/>
        <v>41315</v>
      </c>
    </row>
    <row r="26" spans="1:16" ht="38.25">
      <c r="A26" s="145" t="s">
        <v>88</v>
      </c>
      <c r="B26" s="146">
        <f>SUM(B23:B25)</f>
        <v>0</v>
      </c>
      <c r="C26" s="147"/>
      <c r="D26" s="146">
        <f>SUM(D23:D25)</f>
        <v>0</v>
      </c>
      <c r="E26" s="147"/>
      <c r="F26" s="146">
        <f>SUM(F23:F25)</f>
        <v>0</v>
      </c>
      <c r="G26" s="147"/>
      <c r="H26" s="146">
        <f>SUM(H23:H25)</f>
        <v>0</v>
      </c>
      <c r="I26" s="147"/>
      <c r="J26" s="146">
        <f>SUM(J23:J25)</f>
        <v>77866</v>
      </c>
      <c r="K26" s="147"/>
      <c r="L26" s="146">
        <f>SUM(L23:L25)</f>
        <v>41315</v>
      </c>
      <c r="M26" s="147"/>
      <c r="N26" s="146">
        <f>SUM(N23:N25)</f>
        <v>0</v>
      </c>
      <c r="O26" s="147"/>
      <c r="P26" s="146">
        <f t="shared" si="1"/>
        <v>119181</v>
      </c>
    </row>
    <row r="27" spans="1:16">
      <c r="A27" s="143" t="s">
        <v>85</v>
      </c>
      <c r="B27" s="149">
        <f>B26</f>
        <v>0</v>
      </c>
      <c r="C27" s="144"/>
      <c r="D27" s="149">
        <f>D26</f>
        <v>0</v>
      </c>
      <c r="E27" s="144"/>
      <c r="F27" s="149">
        <f>F26</f>
        <v>0</v>
      </c>
      <c r="G27" s="144"/>
      <c r="H27" s="149">
        <f>H26</f>
        <v>0</v>
      </c>
      <c r="I27" s="144"/>
      <c r="J27" s="149">
        <f>J26</f>
        <v>77866</v>
      </c>
      <c r="K27" s="144"/>
      <c r="L27" s="149">
        <f>L26</f>
        <v>41315</v>
      </c>
      <c r="M27" s="144"/>
      <c r="N27" s="149">
        <f>N26</f>
        <v>0</v>
      </c>
      <c r="O27" s="144"/>
      <c r="P27" s="149">
        <f t="shared" si="1"/>
        <v>119181</v>
      </c>
    </row>
    <row r="28" spans="1:16">
      <c r="A28" s="125" t="s">
        <v>96</v>
      </c>
      <c r="B28" s="150">
        <f>SUM(B20,B27)</f>
        <v>0</v>
      </c>
      <c r="C28" s="132"/>
      <c r="D28" s="150">
        <f>SUM(D20,D27)</f>
        <v>0</v>
      </c>
      <c r="E28" s="132"/>
      <c r="F28" s="150">
        <f>SUM(F20,F27)</f>
        <v>0</v>
      </c>
      <c r="G28" s="132"/>
      <c r="H28" s="150">
        <f>SUM(H20,H27)</f>
        <v>0</v>
      </c>
      <c r="I28" s="132"/>
      <c r="J28" s="150">
        <f>SUM(J20,J27)</f>
        <v>77866</v>
      </c>
      <c r="K28" s="132"/>
      <c r="L28" s="150">
        <f>SUM(L20,L27)</f>
        <v>41315</v>
      </c>
      <c r="M28" s="132"/>
      <c r="N28" s="150">
        <f>SUM(N20,N27)</f>
        <v>-8443304</v>
      </c>
      <c r="O28" s="132"/>
      <c r="P28" s="150">
        <f t="shared" si="1"/>
        <v>-8324123</v>
      </c>
    </row>
    <row r="29" spans="1:16" ht="25.5">
      <c r="A29" s="125" t="s">
        <v>127</v>
      </c>
      <c r="B29" s="165"/>
      <c r="C29" s="132"/>
      <c r="D29" s="165"/>
      <c r="E29" s="132"/>
      <c r="F29" s="165"/>
      <c r="G29" s="132"/>
      <c r="H29" s="165"/>
      <c r="I29" s="132"/>
      <c r="J29" s="165"/>
      <c r="K29" s="132"/>
      <c r="L29" s="165"/>
      <c r="M29" s="132"/>
      <c r="N29" s="165"/>
      <c r="O29" s="132"/>
      <c r="P29" s="165"/>
    </row>
    <row r="30" spans="1:16">
      <c r="A30" s="143" t="s">
        <v>128</v>
      </c>
      <c r="B30" s="144">
        <v>6000003</v>
      </c>
      <c r="C30" s="144"/>
      <c r="D30" s="144">
        <v>0</v>
      </c>
      <c r="E30" s="144"/>
      <c r="F30" s="144">
        <v>0</v>
      </c>
      <c r="G30" s="144"/>
      <c r="H30" s="144">
        <v>0</v>
      </c>
      <c r="I30" s="144"/>
      <c r="J30" s="144">
        <v>0</v>
      </c>
      <c r="K30" s="144"/>
      <c r="L30" s="144">
        <v>0</v>
      </c>
      <c r="M30" s="144"/>
      <c r="N30" s="144">
        <v>0</v>
      </c>
      <c r="O30" s="144"/>
      <c r="P30" s="144">
        <f>SUM(B30:N30)</f>
        <v>6000003</v>
      </c>
    </row>
    <row r="31" spans="1:16" ht="26.25" thickBot="1">
      <c r="A31" s="135" t="s">
        <v>131</v>
      </c>
      <c r="B31" s="151">
        <f>SUM(B18,B28,B30)</f>
        <v>57135194</v>
      </c>
      <c r="C31" s="132"/>
      <c r="D31" s="151">
        <f>SUM(D18,D28,D30)</f>
        <v>25632</v>
      </c>
      <c r="E31" s="132"/>
      <c r="F31" s="151">
        <f>SUM(F18,F28,F30)</f>
        <v>8234923</v>
      </c>
      <c r="G31" s="132"/>
      <c r="H31" s="151">
        <f>SUM(H18,H28,H30)</f>
        <v>7594546</v>
      </c>
      <c r="I31" s="132"/>
      <c r="J31" s="151">
        <f>SUM(J18,J28,J30)</f>
        <v>-24112</v>
      </c>
      <c r="K31" s="132"/>
      <c r="L31" s="151">
        <f>SUM(L18,L28,L30)</f>
        <v>1778809</v>
      </c>
      <c r="M31" s="132"/>
      <c r="N31" s="151">
        <f>SUM(N18,N28,N30)</f>
        <v>18162572</v>
      </c>
      <c r="O31" s="132"/>
      <c r="P31" s="151">
        <f t="shared" si="1"/>
        <v>92907564</v>
      </c>
    </row>
    <row r="32" spans="1:16" ht="13.5" thickTop="1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BS!$B$5</f>
        <v>30 июня 
2017 г. 
(не аудировано) 
тыс. тенге</v>
      </c>
      <c r="D3" s="1"/>
      <c r="E3" s="3" t="str">
        <f>BS!$D$5</f>
        <v>31 декабря 2016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BS!$B$5</f>
        <v>30 июня 
2017 г. 
(не аудировано) 
тыс. тенге</v>
      </c>
      <c r="D23" s="1"/>
      <c r="E23" s="3" t="str">
        <f>BS!$D$5</f>
        <v>31 декабря 2016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BS!$B$5</f>
        <v>30 июня 
2017 г. 
(не аудировано) 
тыс. тенге</v>
      </c>
      <c r="D29" s="1"/>
      <c r="E29" s="3" t="str">
        <f>BS!$D$5</f>
        <v>31 декабря 2016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BS!B16</f>
        <v>1045073167</v>
      </c>
      <c r="D34" s="47"/>
      <c r="E34" s="48">
        <f>BS!D16</f>
        <v>1005273495</v>
      </c>
    </row>
    <row r="35" spans="1:19">
      <c r="A35" s="38" t="s">
        <v>2</v>
      </c>
      <c r="B35" s="39"/>
      <c r="C35" s="35">
        <f>C27-C34</f>
        <v>-456439759</v>
      </c>
      <c r="D35" s="39"/>
      <c r="E35" s="35">
        <f>E27-E34</f>
        <v>-534762936</v>
      </c>
      <c r="S35" s="40"/>
    </row>
    <row r="36" spans="1:19">
      <c r="A36" s="49" t="s">
        <v>3</v>
      </c>
      <c r="B36" s="49"/>
      <c r="C36" s="48">
        <f>BS!B27</f>
        <v>952165603</v>
      </c>
      <c r="D36" s="47"/>
      <c r="E36" s="48">
        <f>BS!D27</f>
        <v>910041811</v>
      </c>
      <c r="S36" s="41"/>
    </row>
    <row r="37" spans="1:19">
      <c r="A37" s="38" t="s">
        <v>2</v>
      </c>
      <c r="C37" s="35">
        <f>C36-C33</f>
        <v>422350559</v>
      </c>
      <c r="D37" s="39"/>
      <c r="E37" s="35">
        <f>E36-E33</f>
        <v>487315455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56</v>
      </c>
      <c r="C89" s="35"/>
      <c r="D89" s="39"/>
      <c r="E89" s="35"/>
      <c r="O89" s="35"/>
    </row>
    <row r="90" spans="1:18" ht="51">
      <c r="B90" s="27"/>
      <c r="C90" s="3" t="str">
        <f>BS!$B$5</f>
        <v>30 июня 
2017 г. 
(не аудировано) 
тыс. тенге</v>
      </c>
      <c r="D90" s="1"/>
      <c r="E90" s="3" t="str">
        <f>BS!$D$5</f>
        <v>31 декабря 2016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SUM(IS!B6,IS!B9,IS!B13)</f>
        <v>67285705</v>
      </c>
      <c r="D102" s="47"/>
      <c r="E102" s="48">
        <f>SUM(IS!D6,IS!D9,IS!D13)</f>
        <v>55226003</v>
      </c>
    </row>
    <row r="103" spans="1:9">
      <c r="A103" s="38" t="s">
        <v>2</v>
      </c>
      <c r="B103" s="39"/>
      <c r="C103" s="35">
        <f>C95-C102</f>
        <v>16347214</v>
      </c>
      <c r="D103" s="39"/>
      <c r="E103" s="35">
        <f>E95-E102</f>
        <v>8222277</v>
      </c>
    </row>
    <row r="104" spans="1:9">
      <c r="A104" s="49" t="s">
        <v>5</v>
      </c>
      <c r="B104" s="47"/>
      <c r="C104" s="48">
        <f>IS!B23</f>
        <v>-8443304</v>
      </c>
      <c r="D104" s="47"/>
      <c r="E104" s="48">
        <f>IS!D23</f>
        <v>-6696166</v>
      </c>
    </row>
    <row r="105" spans="1:9">
      <c r="A105" s="38" t="s">
        <v>2</v>
      </c>
      <c r="B105" s="39"/>
      <c r="C105" s="35">
        <f>C101-C104</f>
        <v>21589485</v>
      </c>
      <c r="D105" s="39"/>
      <c r="E105" s="35">
        <f>E101-E104</f>
        <v>16528219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BS!$B$7</f>
        <v>166768041</v>
      </c>
      <c r="R6" s="35">
        <f t="shared" ref="R6:R12" si="1">O6-Q6</f>
        <v>-83621663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BS!$B$8</f>
        <v>111530491</v>
      </c>
      <c r="R7" s="35">
        <f t="shared" si="1"/>
        <v>-110390863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BS!$B$9</f>
        <v>3087773</v>
      </c>
      <c r="R8" s="35">
        <f t="shared" si="1"/>
        <v>7892099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BS!$B$10</f>
        <v>4501630</v>
      </c>
      <c r="R9" s="35">
        <f t="shared" si="1"/>
        <v>-1579257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BS!$B$11</f>
        <v>648603298</v>
      </c>
      <c r="R11" s="35">
        <f t="shared" si="1"/>
        <v>-216074212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BS!$B$12</f>
        <v>36406967</v>
      </c>
      <c r="R12" s="35">
        <f t="shared" si="1"/>
        <v>-12944661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BS!$B$19</f>
        <v>171192</v>
      </c>
      <c r="R16" s="35">
        <f t="shared" si="3"/>
        <v>13945441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BS!$B$20</f>
        <v>5006002</v>
      </c>
      <c r="R17" s="35">
        <f t="shared" si="3"/>
        <v>3797283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BS!$B$21</f>
        <v>732929288</v>
      </c>
      <c r="R18" s="35">
        <f t="shared" si="3"/>
        <v>-328255502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BS!$B$22</f>
        <v>126076550</v>
      </c>
      <c r="R19" s="35">
        <f t="shared" si="3"/>
        <v>-93290194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BS!$B$23</f>
        <v>23930564</v>
      </c>
      <c r="R20" s="35">
        <f t="shared" si="3"/>
        <v>11738724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BS!$B$24</f>
        <v>42121081</v>
      </c>
      <c r="R21" s="35">
        <f t="shared" si="3"/>
        <v>-20710732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BS!$D$7</f>
        <v>109321719</v>
      </c>
      <c r="R31" s="35">
        <f t="shared" ref="R31:R37" si="5">O31-Q31</f>
        <v>-49698965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BS!$D$8</f>
        <v>122282220</v>
      </c>
      <c r="R32" s="35">
        <f t="shared" si="5"/>
        <v>-121019347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BS!$D$9</f>
        <v>2998459</v>
      </c>
      <c r="R33" s="35">
        <f t="shared" si="5"/>
        <v>15425087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BS!$D$10</f>
        <v>3740124</v>
      </c>
      <c r="R34" s="35">
        <f t="shared" si="5"/>
        <v>-254711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BS!$D$11</f>
        <v>696449144</v>
      </c>
      <c r="R36" s="35">
        <f t="shared" si="5"/>
        <v>-341806857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BS!$D$12</f>
        <v>23938716</v>
      </c>
      <c r="R37" s="35">
        <f t="shared" si="5"/>
        <v>-13611524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BS!$D$19</f>
        <v>6692476</v>
      </c>
      <c r="R41" s="35">
        <f t="shared" si="7"/>
        <v>14536100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BS!$D$20</f>
        <v>4906792</v>
      </c>
      <c r="R42" s="35">
        <f t="shared" si="7"/>
        <v>-4906792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BS!$D$21</f>
        <v>671176251</v>
      </c>
      <c r="R43" s="35">
        <f t="shared" si="7"/>
        <v>-356455853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BS!$D$22</f>
        <v>129441161</v>
      </c>
      <c r="R44" s="35">
        <f t="shared" si="7"/>
        <v>-94999397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BS!$D$23</f>
        <v>23748211</v>
      </c>
      <c r="R45" s="35">
        <f t="shared" si="7"/>
        <v>4123293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BS!$D$24</f>
        <v>55138154</v>
      </c>
      <c r="R46" s="35">
        <f t="shared" si="7"/>
        <v>-36575998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0" t="e">
        <f>#REF!&amp;CHAR(10)&amp;#REF!</f>
        <v>#REF!</v>
      </c>
      <c r="D3" s="160"/>
      <c r="E3" s="160"/>
      <c r="F3" s="160"/>
      <c r="G3" s="160"/>
      <c r="H3" s="68"/>
      <c r="I3" s="160" t="e">
        <f>#REF!&amp;CHAR(10)&amp;#REF!</f>
        <v>#REF!</v>
      </c>
      <c r="J3" s="160"/>
      <c r="K3" s="160"/>
      <c r="L3" s="160"/>
      <c r="M3" s="160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1" t="e">
        <f>#REF!</f>
        <v>#REF!</v>
      </c>
      <c r="D3" s="161"/>
      <c r="E3" s="161"/>
      <c r="F3" s="2"/>
      <c r="G3" s="161" t="e">
        <f>#REF!</f>
        <v>#REF!</v>
      </c>
      <c r="H3" s="161"/>
      <c r="I3" s="161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1" t="e">
        <f>#REF!</f>
        <v>#REF!</v>
      </c>
      <c r="D8" s="161"/>
      <c r="E8" s="161"/>
      <c r="F8" s="2"/>
      <c r="G8" s="161" t="e">
        <f>#REF!</f>
        <v>#REF!</v>
      </c>
      <c r="H8" s="161"/>
      <c r="I8" s="161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2" t="str">
        <f>BS!$B$5</f>
        <v>30 июня 
2017 г. 
(не аудировано) 
тыс. тенге</v>
      </c>
      <c r="D29" s="162"/>
      <c r="E29" s="162"/>
      <c r="F29" s="19"/>
      <c r="G29" s="162" t="str">
        <f>BS!$D$5</f>
        <v>31 декабря 2016 г. 
тыс. тенге</v>
      </c>
      <c r="H29" s="162"/>
      <c r="I29" s="162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2017-07-27T03:55:23Z</dcterms:modified>
</cp:coreProperties>
</file>