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нара Инкарбекова\Documents\"/>
    </mc:Choice>
  </mc:AlternateContent>
  <bookViews>
    <workbookView xWindow="0" yWindow="0" windowWidth="19200" windowHeight="6648" activeTab="1"/>
  </bookViews>
  <sheets>
    <sheet name="баланс" sheetId="1" r:id="rId1"/>
    <sheet name="ОПиУ" sheetId="3" r:id="rId2"/>
    <sheet name="ДДС" sheetId="2" r:id="rId3"/>
    <sheet name="СК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23" i="3"/>
  <c r="D22" i="3"/>
  <c r="D19" i="3"/>
  <c r="D18" i="3"/>
  <c r="D15" i="3"/>
  <c r="D14" i="3"/>
  <c r="D16" i="3" s="1"/>
  <c r="I62" i="4"/>
  <c r="I73" i="4"/>
  <c r="G50" i="4"/>
  <c r="F54" i="4"/>
  <c r="C20" i="3"/>
  <c r="C44" i="3"/>
  <c r="C25" i="3"/>
  <c r="C22" i="3"/>
  <c r="C19" i="3"/>
  <c r="C18" i="3"/>
  <c r="C16" i="3"/>
  <c r="C15" i="3"/>
  <c r="C14" i="3"/>
  <c r="D79" i="2"/>
  <c r="D78" i="2"/>
  <c r="D74" i="2"/>
  <c r="D72" i="2"/>
  <c r="D71" i="2"/>
  <c r="D70" i="2"/>
  <c r="D67" i="2"/>
  <c r="D55" i="2"/>
  <c r="D49" i="2"/>
  <c r="D45" i="2"/>
  <c r="D42" i="2"/>
  <c r="D30" i="2"/>
  <c r="D27" i="2"/>
  <c r="D26" i="2"/>
  <c r="D25" i="2"/>
  <c r="D22" i="2"/>
  <c r="D19" i="2"/>
  <c r="D17" i="2"/>
  <c r="C79" i="2"/>
  <c r="C78" i="2"/>
  <c r="C74" i="2"/>
  <c r="C72" i="2"/>
  <c r="C67" i="2"/>
  <c r="C55" i="2"/>
  <c r="C49" i="2"/>
  <c r="C45" i="2"/>
  <c r="C42" i="2"/>
  <c r="C36" i="2"/>
  <c r="C30" i="2"/>
  <c r="C27" i="2"/>
  <c r="C26" i="2"/>
  <c r="C25" i="2"/>
  <c r="C22" i="2"/>
  <c r="C19" i="2"/>
  <c r="C17" i="2"/>
  <c r="D70" i="1"/>
  <c r="D69" i="1"/>
  <c r="D66" i="1"/>
  <c r="D63" i="1"/>
  <c r="D53" i="1"/>
  <c r="D51" i="1"/>
  <c r="D50" i="1"/>
  <c r="D49" i="1"/>
  <c r="D36" i="1"/>
  <c r="D35" i="1"/>
  <c r="D24" i="1"/>
  <c r="D23" i="1"/>
  <c r="D22" i="1"/>
  <c r="D21" i="1"/>
  <c r="D20" i="1"/>
  <c r="D15" i="1"/>
  <c r="C21" i="3" l="1"/>
  <c r="C27" i="3" s="1"/>
  <c r="I54" i="4"/>
  <c r="I51" i="4" s="1"/>
  <c r="H51" i="4"/>
  <c r="H49" i="4" s="1"/>
  <c r="H77" i="4" s="1"/>
  <c r="G51" i="4"/>
  <c r="F51" i="4"/>
  <c r="E51" i="4"/>
  <c r="D51" i="4"/>
  <c r="D49" i="4" s="1"/>
  <c r="D77" i="4" s="1"/>
  <c r="C51" i="4"/>
  <c r="C49" i="4" s="1"/>
  <c r="I50" i="4"/>
  <c r="F49" i="4"/>
  <c r="E49" i="4"/>
  <c r="E77" i="4" s="1"/>
  <c r="G42" i="4"/>
  <c r="I42" i="4" s="1"/>
  <c r="I41" i="4"/>
  <c r="G41" i="4"/>
  <c r="C38" i="4"/>
  <c r="C30" i="4" s="1"/>
  <c r="G30" i="4"/>
  <c r="F21" i="4"/>
  <c r="F19" i="4" s="1"/>
  <c r="G18" i="4"/>
  <c r="G17" i="4" s="1"/>
  <c r="G14" i="4"/>
  <c r="G16" i="4" s="1"/>
  <c r="C14" i="4"/>
  <c r="C16" i="4" s="1"/>
  <c r="D34" i="3"/>
  <c r="C34" i="3"/>
  <c r="D21" i="3"/>
  <c r="D27" i="3" s="1"/>
  <c r="D29" i="3" s="1"/>
  <c r="D31" i="3" s="1"/>
  <c r="D47" i="3" s="1"/>
  <c r="C29" i="3"/>
  <c r="C31" i="3" s="1"/>
  <c r="C47" i="3" s="1"/>
  <c r="C55" i="3" s="1"/>
  <c r="I38" i="4" l="1"/>
  <c r="I30" i="4" s="1"/>
  <c r="I49" i="4"/>
  <c r="C45" i="4"/>
  <c r="C48" i="4" s="1"/>
  <c r="C77" i="4" s="1"/>
  <c r="G45" i="4"/>
  <c r="G48" i="4" s="1"/>
  <c r="I19" i="4"/>
  <c r="F17" i="4"/>
  <c r="F45" i="4" s="1"/>
  <c r="F48" i="4" s="1"/>
  <c r="F77" i="4" s="1"/>
  <c r="I14" i="4"/>
  <c r="I16" i="4" s="1"/>
  <c r="I18" i="4"/>
  <c r="I21" i="4"/>
  <c r="G49" i="4"/>
  <c r="D68" i="2"/>
  <c r="C68" i="2"/>
  <c r="D62" i="2"/>
  <c r="C62" i="2"/>
  <c r="D47" i="2"/>
  <c r="C47" i="2"/>
  <c r="D34" i="2"/>
  <c r="C34" i="2"/>
  <c r="C60" i="2" s="1"/>
  <c r="D23" i="2"/>
  <c r="C23" i="2"/>
  <c r="D15" i="2"/>
  <c r="C15" i="2"/>
  <c r="G70" i="1"/>
  <c r="G69" i="1"/>
  <c r="G67" i="1"/>
  <c r="G66" i="1"/>
  <c r="G63" i="1"/>
  <c r="G64" i="1" s="1"/>
  <c r="D64" i="1"/>
  <c r="G53" i="1"/>
  <c r="G51" i="1"/>
  <c r="G50" i="1"/>
  <c r="G49" i="1"/>
  <c r="G36" i="1"/>
  <c r="G35" i="1"/>
  <c r="G24" i="1"/>
  <c r="G23" i="1"/>
  <c r="G22" i="1"/>
  <c r="G21" i="1"/>
  <c r="G15" i="1"/>
  <c r="D75" i="2" l="1"/>
  <c r="D60" i="2"/>
  <c r="D32" i="2"/>
  <c r="C75" i="2"/>
  <c r="C32" i="2"/>
  <c r="G42" i="1"/>
  <c r="G25" i="1"/>
  <c r="G71" i="1"/>
  <c r="G73" i="1" s="1"/>
  <c r="D42" i="1"/>
  <c r="D54" i="1"/>
  <c r="G54" i="1"/>
  <c r="D25" i="1"/>
  <c r="D71" i="1"/>
  <c r="D73" i="1" s="1"/>
  <c r="I17" i="4"/>
  <c r="I45" i="4" s="1"/>
  <c r="I48" i="4" s="1"/>
  <c r="I77" i="4" s="1"/>
  <c r="G77" i="4"/>
  <c r="G43" i="1"/>
  <c r="C77" i="2" l="1"/>
  <c r="D77" i="2"/>
  <c r="D43" i="1"/>
  <c r="G74" i="1"/>
  <c r="D74" i="1"/>
</calcChain>
</file>

<file path=xl/sharedStrings.xml><?xml version="1.0" encoding="utf-8"?>
<sst xmlns="http://schemas.openxmlformats.org/spreadsheetml/2006/main" count="335" uniqueCount="222">
  <si>
    <t>Наименование</t>
  </si>
  <si>
    <t>Акционерное общество "Estate Management Company"</t>
  </si>
  <si>
    <t>Вид деятельности</t>
  </si>
  <si>
    <t xml:space="preserve">Посреднические услуги при купле-продаже и сдаче внаем жилья </t>
  </si>
  <si>
    <t>и другого недвижимого имущества непроизводственного назначения</t>
  </si>
  <si>
    <t>Среднегодовая численность работников</t>
  </si>
  <si>
    <t>Юридический адрес</t>
  </si>
  <si>
    <t>РК, г.Алматы, 050059, ул.Фурманова, 240Г.</t>
  </si>
  <si>
    <t>БИН</t>
  </si>
  <si>
    <t xml:space="preserve"> 081  240  003  810</t>
  </si>
  <si>
    <t>Отчет о финансовом положении (Бухгалтерский баланс)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</si>
  <si>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</si>
  <si>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</si>
  <si>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</si>
  <si>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</si>
  <si>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</si>
  <si>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</si>
  <si>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</si>
  <si>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</si>
  <si>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</si>
  <si>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</si>
  <si>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</si>
  <si>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</si>
  <si>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</si>
  <si>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</si>
  <si>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</si>
  <si>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</si>
  <si>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</si>
  <si>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</si>
  <si>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</si>
  <si>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</si>
  <si>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</si>
  <si>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</si>
  <si>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</si>
  <si>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</si>
  <si>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</si>
  <si>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</si>
  <si>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</si>
  <si>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</si>
  <si>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</si>
  <si>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</si>
  <si>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</si>
  <si>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</si>
  <si>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</si>
  <si>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</si>
  <si>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</si>
  <si>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</si>
  <si>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</si>
  <si>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 налогам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</si>
  <si>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</si>
  <si>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</si>
  <si>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</si>
  <si>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</si>
  <si>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</si>
  <si>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</si>
  <si>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</si>
  <si>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</si>
  <si>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</si>
  <si>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</si>
  <si>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</si>
  <si>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</si>
  <si>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</si>
  <si>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</si>
  <si>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</si>
  <si>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</si>
  <si>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</si>
  <si>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</si>
  <si>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</si>
  <si>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</si>
  <si>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</si>
  <si>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Руководитель:                             Найзабеков Т.К.  ________________</t>
  </si>
  <si>
    <t>                                                     (фамилия, имя, отчество)             (подпись)</t>
  </si>
  <si>
    <t>Главный бухгалтер:                   Боранбаева Б.К. ________________</t>
  </si>
  <si>
    <t>                                                     (фамилия, имя, отчество)             (подпись)</t>
  </si>
  <si>
    <t>Место печати</t>
  </si>
  <si>
    <t xml:space="preserve">                  Отчет о движении денежных средств (прямой метод)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</si>
  <si>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</si>
  <si>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</si>
  <si>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</si>
  <si>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</si>
  <si>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</si>
  <si>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</si>
  <si>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</si>
  <si>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</si>
  <si>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 xml:space="preserve">полученные вознаграждения 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</si>
  <si>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</si>
  <si>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</si>
  <si>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</si>
  <si>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</si>
  <si>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</si>
  <si>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</si>
  <si>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</si>
  <si>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</si>
  <si>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</si>
  <si>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</si>
  <si>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</si>
  <si>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</si>
  <si>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</si>
  <si>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</si>
  <si>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</si>
  <si>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</si>
  <si>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</si>
  <si>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</si>
  <si>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</si>
  <si>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</si>
  <si>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</si>
  <si>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</si>
  <si>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</si>
  <si>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</si>
  <si>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</si>
  <si>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</si>
  <si>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</si>
  <si>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</si>
  <si>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</si>
  <si>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</si>
  <si>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 xml:space="preserve">предоставление займов 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</si>
  <si>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</si>
  <si>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</si>
  <si>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</si>
  <si>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</si>
  <si>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</si>
  <si>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</si>
  <si>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</si>
  <si>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</si>
  <si>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</si>
  <si>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</si>
  <si>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</si>
  <si>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</si>
  <si>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</si>
  <si>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</si>
  <si>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</si>
  <si>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</si>
  <si>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совокупном доходе (Отчет о прибылях и убытках)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</si>
  <si>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</si>
  <si>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</si>
  <si>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</si>
  <si>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</si>
  <si>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</si>
  <si>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</si>
  <si>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</si>
  <si>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</si>
  <si>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</si>
  <si>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</si>
  <si>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</si>
  <si>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</si>
  <si>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</si>
  <si>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</si>
  <si>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</si>
  <si>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</si>
  <si>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</si>
  <si>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</si>
  <si>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</si>
  <si>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</si>
  <si>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</si>
  <si>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</si>
  <si>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</si>
  <si>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</si>
  <si>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</si>
  <si>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</si>
  <si>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</si>
  <si>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</si>
  <si>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</si>
  <si>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</si>
  <si>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</si>
  <si>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</si>
  <si>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</si>
  <si>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</si>
  <si>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</si>
  <si>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</si>
  <si>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</si>
  <si>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</si>
  <si>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</si>
  <si>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Посреднические услуги при купле-продаже и сдаче внаем жилья и другого недвижимого имущества непроизводственного назначения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</si>
  <si>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</si>
  <si>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</si>
  <si>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</si>
  <si>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</si>
  <si>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</si>
  <si>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</si>
  <si>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</si>
  <si>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</si>
  <si>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</si>
  <si>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</si>
  <si>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</si>
  <si>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</si>
  <si>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</si>
  <si>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</si>
  <si>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</si>
  <si>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</si>
  <si>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</si>
  <si>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</si>
  <si>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</si>
  <si>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</si>
  <si>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</si>
  <si>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</si>
  <si>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</si>
  <si>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</si>
  <si>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</si>
  <si>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</si>
  <si>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</si>
  <si>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</si>
  <si>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</si>
  <si>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</si>
  <si>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</si>
  <si>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</si>
  <si>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</si>
  <si>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</si>
  <si>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</si>
  <si>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</si>
  <si>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</si>
  <si>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</si>
  <si>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</si>
  <si>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Балансовая стоимость одной простой акции, тенге</t>
  </si>
  <si>
    <t>Прибыль на акцию (тенге):</t>
  </si>
  <si>
    <t>Базовая прибыль на акцию (тенге):</t>
  </si>
  <si>
    <t>по состоянию на 30 июня 2017 года</t>
  </si>
  <si>
    <t>                за период, заканчивающийся 30 июня 2017 года</t>
  </si>
  <si>
    <t>За отчетный период (1 полугодие 2017)</t>
  </si>
  <si>
    <t>За предыдущий период (1 полугодие 2016)</t>
  </si>
  <si>
    <t>за период, заканчивающийся 30 июня 2017 года</t>
  </si>
  <si>
    <t>                за период, заканчивающийся 30 июня 2017 года</t>
  </si>
  <si>
    <t xml:space="preserve">Сальдо на 30 июня отчетного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</si>
</sst>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5" fillId="0" borderId="0" xfId="1" applyFont="1"/>
    <xf numFmtId="0" fontId="1" fillId="0" borderId="0" xfId="1" applyFont="1" applyAlignment="1">
      <alignment horizontal="left"/>
    </xf>
    <xf numFmtId="0" fontId="1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vertical="center" wrapText="1"/>
    </xf>
    <xf numFmtId="0" fontId="1" fillId="0" borderId="0" xfId="1" applyNumberFormat="1" applyFont="1" applyAlignment="1">
      <alignment vertical="center"/>
    </xf>
    <xf numFmtId="0" fontId="1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4" fontId="9" fillId="0" borderId="0" xfId="1" applyNumberFormat="1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vertical="center" wrapText="1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vertical="top" wrapText="1"/>
    </xf>
    <xf numFmtId="0" fontId="5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8" fillId="0" borderId="0" xfId="1" applyFont="1"/>
    <xf numFmtId="3" fontId="1" fillId="0" borderId="1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5;&#1072;&#1088;&#1072;%20&#1048;&#1085;&#1082;&#1072;&#1088;&#1073;&#1077;&#1082;&#1086;&#1074;&#1072;/AppData/Local/Microsoft/Windows/INetCache/Content.Outlook/TASUIUQN/&#1041;&#1072;&#1083;&#1072;&#1085;&#1089;1&#1087;&#1086;&#1083;&#1091;&#1075;&#1086;&#1076;&#1080;&#1077;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U6GAKM4T/&#1092;&#1080;&#1085;%20&#1086;&#1090;&#1095;&#1077;&#1090;&#1085;&#1086;&#1089;&#1090;&#1100;%201%20&#1082;&#1074;&#1072;&#1088;&#1090;&#1072;&#1083;%202017/&#1073;&#1072;&#1083;&#1072;&#1085;&#1089;%201&#1082;&#1074;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5;&#1072;&#1088;&#1072;%20&#1048;&#1085;&#1082;&#1072;&#1088;&#1073;&#1077;&#1082;&#1086;&#1074;&#1072;/AppData/Local/Microsoft/Windows/INetCache/Content.Outlook/TASUIUQN/&#1044;&#1044;&#1057;1&#1087;&#1086;&#1083;&#1091;&#1075;&#1086;&#1076;&#1080;&#1077;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5;&#1072;&#1088;&#1072;%20&#1048;&#1085;&#1082;&#1072;&#1088;&#1073;&#1077;&#1082;&#1086;&#1074;&#1072;/AppData/Local/Microsoft/Windows/INetCache/Content.Outlook/TASUIUQN/&#1054;&#1055;&#1080;&#1059;1&#1087;&#1086;&#1083;&#1091;&#1075;&#1086;&#1076;&#1080;&#1077;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U6GAKM4T/&#1092;&#1080;&#1085;%20&#1086;&#1090;&#1095;&#1077;&#1090;&#1085;&#1086;&#1089;&#1090;&#1100;%201%20&#1082;&#1074;&#1072;&#1088;&#1090;&#1072;&#1083;%202017/&#1057;&#1050;%201&#1082;&#107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">
          <cell r="W18">
            <v>3427972142.6099997</v>
          </cell>
        </row>
        <row r="19">
          <cell r="W19">
            <v>200000187.99000001</v>
          </cell>
        </row>
        <row r="20">
          <cell r="W20">
            <v>308909562.81999999</v>
          </cell>
        </row>
        <row r="21">
          <cell r="W21">
            <v>37433161354.25</v>
          </cell>
        </row>
        <row r="22">
          <cell r="W22">
            <v>5294606253.7399998</v>
          </cell>
        </row>
        <row r="24">
          <cell r="W24">
            <v>1499105673.7500002</v>
          </cell>
        </row>
        <row r="30">
          <cell r="W30">
            <v>47415822203.369995</v>
          </cell>
        </row>
        <row r="31">
          <cell r="W31">
            <v>126143396.23</v>
          </cell>
        </row>
        <row r="41">
          <cell r="W41">
            <v>9229723.9900000095</v>
          </cell>
        </row>
        <row r="42">
          <cell r="W42">
            <v>5112300.4800000004</v>
          </cell>
        </row>
        <row r="43">
          <cell r="W43">
            <v>82495784.209999993</v>
          </cell>
        </row>
        <row r="44">
          <cell r="W44">
            <v>644822.67000000004</v>
          </cell>
        </row>
        <row r="45">
          <cell r="W45">
            <v>172223160.37</v>
          </cell>
        </row>
        <row r="49">
          <cell r="W49">
            <v>305028953</v>
          </cell>
        </row>
        <row r="53">
          <cell r="W53">
            <v>93504970000</v>
          </cell>
        </row>
        <row r="57">
          <cell r="W57">
            <v>3530000</v>
          </cell>
        </row>
        <row r="58">
          <cell r="W58">
            <v>1622486030.04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8">
          <cell r="W18">
            <v>615900950.25999999</v>
          </cell>
          <cell r="X18">
            <v>289402393.94999999</v>
          </cell>
        </row>
        <row r="20">
          <cell r="X20">
            <v>420937928.32999998</v>
          </cell>
        </row>
        <row r="21">
          <cell r="X21">
            <v>42624564700.769997</v>
          </cell>
        </row>
        <row r="22">
          <cell r="X22">
            <v>5727939669.21</v>
          </cell>
        </row>
        <row r="24">
          <cell r="X24">
            <v>1731852520.8</v>
          </cell>
        </row>
        <row r="30">
          <cell r="X30">
            <v>44706273195.690002</v>
          </cell>
        </row>
        <row r="31">
          <cell r="X31">
            <v>18208995.23</v>
          </cell>
        </row>
        <row r="41">
          <cell r="X41">
            <v>64704279.549999997</v>
          </cell>
        </row>
        <row r="42">
          <cell r="X42">
            <v>6798494.3099999996</v>
          </cell>
        </row>
        <row r="43">
          <cell r="X43">
            <v>97106411.200000003</v>
          </cell>
        </row>
        <row r="44">
          <cell r="X44">
            <v>644822.67000000004</v>
          </cell>
        </row>
        <row r="45">
          <cell r="X45">
            <v>27412952.66</v>
          </cell>
        </row>
        <row r="49">
          <cell r="X49">
            <v>386167771.85000002</v>
          </cell>
        </row>
        <row r="53">
          <cell r="X53">
            <v>620418800</v>
          </cell>
        </row>
        <row r="56">
          <cell r="X56">
            <v>92884551200</v>
          </cell>
        </row>
        <row r="57">
          <cell r="X57">
            <v>4059500</v>
          </cell>
        </row>
        <row r="58">
          <cell r="X58">
            <v>1427315171.74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2">
          <cell r="W22">
            <v>912821507.70000005</v>
          </cell>
          <cell r="X22">
            <v>85659319.219999999</v>
          </cell>
        </row>
        <row r="23">
          <cell r="W23">
            <v>1018973206.1900005</v>
          </cell>
          <cell r="X23">
            <v>295182419.36000001</v>
          </cell>
        </row>
        <row r="25">
          <cell r="W25">
            <v>257212973.05999997</v>
          </cell>
          <cell r="X25">
            <v>99560000.459999993</v>
          </cell>
        </row>
        <row r="28">
          <cell r="W28">
            <v>494642831.19</v>
          </cell>
          <cell r="X28">
            <v>27473594.34</v>
          </cell>
        </row>
        <row r="29">
          <cell r="W29">
            <v>541010627.73000002</v>
          </cell>
          <cell r="X29">
            <v>123402874.09999999</v>
          </cell>
        </row>
        <row r="30">
          <cell r="W30">
            <v>381641212.11000001</v>
          </cell>
          <cell r="X30">
            <v>14064509.59</v>
          </cell>
        </row>
        <row r="33">
          <cell r="W33">
            <v>502249607.37</v>
          </cell>
          <cell r="X33">
            <v>60825072.640000001</v>
          </cell>
        </row>
        <row r="39">
          <cell r="W39">
            <v>3196951459.98</v>
          </cell>
        </row>
        <row r="42">
          <cell r="W42">
            <v>2554003557.3000002</v>
          </cell>
          <cell r="X42">
            <v>2910002789.25</v>
          </cell>
        </row>
        <row r="45">
          <cell r="W45">
            <v>5350864.26</v>
          </cell>
          <cell r="X45">
            <v>2962803.44</v>
          </cell>
        </row>
        <row r="48">
          <cell r="W48">
            <v>141287764.59999999</v>
          </cell>
          <cell r="X48">
            <v>1901726</v>
          </cell>
        </row>
        <row r="51">
          <cell r="W51">
            <v>2754003745.29</v>
          </cell>
          <cell r="X51">
            <v>2910002789.25</v>
          </cell>
        </row>
        <row r="65">
          <cell r="W65">
            <v>38473897.849999994</v>
          </cell>
          <cell r="X65">
            <v>1141625.1100000003</v>
          </cell>
        </row>
        <row r="68">
          <cell r="X68">
            <v>23530000</v>
          </cell>
        </row>
        <row r="69">
          <cell r="X69">
            <v>23530000</v>
          </cell>
        </row>
        <row r="71">
          <cell r="W71">
            <v>30010000</v>
          </cell>
          <cell r="X71">
            <v>160000000</v>
          </cell>
        </row>
        <row r="72">
          <cell r="W72">
            <v>371929.39</v>
          </cell>
          <cell r="X72">
            <v>22050.560000000001</v>
          </cell>
        </row>
        <row r="75">
          <cell r="W75">
            <v>289402393.94999999</v>
          </cell>
          <cell r="X75">
            <v>154387222.78</v>
          </cell>
        </row>
        <row r="76">
          <cell r="W76">
            <v>3427972142.6099997</v>
          </cell>
          <cell r="X76">
            <v>204143563.13999999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">
          <cell r="W18">
            <v>5520865693.8900003</v>
          </cell>
          <cell r="X18">
            <v>394874306.26999998</v>
          </cell>
        </row>
        <row r="19">
          <cell r="W19">
            <v>8914836831.6499996</v>
          </cell>
          <cell r="X19">
            <v>115420483.44</v>
          </cell>
        </row>
        <row r="21">
          <cell r="W21">
            <v>32391745.359999999</v>
          </cell>
          <cell r="X21">
            <v>2962803.44</v>
          </cell>
        </row>
        <row r="22">
          <cell r="W22">
            <v>4173574363.3099999</v>
          </cell>
          <cell r="X22">
            <v>1862016900</v>
          </cell>
        </row>
        <row r="23">
          <cell r="W23">
            <v>7157449.1200000001</v>
          </cell>
        </row>
        <row r="25">
          <cell r="W25">
            <v>590734827.60000002</v>
          </cell>
          <cell r="X25">
            <v>22130207.780000001</v>
          </cell>
        </row>
        <row r="26">
          <cell r="X26">
            <v>201709530.66</v>
          </cell>
        </row>
        <row r="27">
          <cell r="W27">
            <v>3766234.13</v>
          </cell>
          <cell r="X27">
            <v>22050.560000000001</v>
          </cell>
        </row>
        <row r="37">
          <cell r="W37">
            <v>529500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33">
          <cell r="Q33">
            <v>116800</v>
          </cell>
          <cell r="S33">
            <v>399243405.38</v>
          </cell>
        </row>
        <row r="36">
          <cell r="R36">
            <v>4059500</v>
          </cell>
        </row>
        <row r="44">
          <cell r="S44">
            <v>1640673216.95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7"/>
  <sheetViews>
    <sheetView topLeftCell="A44" workbookViewId="0">
      <selection activeCell="D35" sqref="D35:G35"/>
    </sheetView>
  </sheetViews>
  <sheetFormatPr defaultColWidth="9.1328125" defaultRowHeight="12.3" x14ac:dyDescent="0.4"/>
  <cols>
    <col min="1" max="1" width="72.1328125" style="2" customWidth="1"/>
    <col min="2" max="5" width="9.1328125" style="2"/>
    <col min="6" max="6" width="9.73046875" style="2" customWidth="1"/>
    <col min="7" max="7" width="27.1328125" style="2" customWidth="1"/>
    <col min="8" max="16384" width="9.1328125" style="2"/>
  </cols>
  <sheetData>
    <row r="2" spans="1:7" x14ac:dyDescent="0.4">
      <c r="A2" s="1" t="s">
        <v>0</v>
      </c>
      <c r="B2" s="1" t="s">
        <v>1</v>
      </c>
    </row>
    <row r="3" spans="1:7" x14ac:dyDescent="0.4">
      <c r="A3" s="1" t="s">
        <v>2</v>
      </c>
      <c r="B3" s="1" t="s">
        <v>3</v>
      </c>
    </row>
    <row r="4" spans="1:7" x14ac:dyDescent="0.4">
      <c r="A4" s="3"/>
      <c r="B4" s="3" t="s">
        <v>4</v>
      </c>
    </row>
    <row r="5" spans="1:7" x14ac:dyDescent="0.4">
      <c r="A5" s="1" t="s">
        <v>5</v>
      </c>
      <c r="B5" s="4">
        <v>65</v>
      </c>
    </row>
    <row r="6" spans="1:7" x14ac:dyDescent="0.4">
      <c r="A6" s="5" t="s">
        <v>6</v>
      </c>
      <c r="B6" s="6" t="s">
        <v>7</v>
      </c>
    </row>
    <row r="7" spans="1:7" x14ac:dyDescent="0.4">
      <c r="A7" s="7" t="s">
        <v>8</v>
      </c>
      <c r="B7" s="7" t="s">
        <v>9</v>
      </c>
    </row>
    <row r="9" spans="1:7" x14ac:dyDescent="0.4">
      <c r="B9" s="8" t="s">
        <v>10</v>
      </c>
    </row>
    <row r="10" spans="1:7" x14ac:dyDescent="0.4">
      <c r="B10" s="8" t="s">
        <v>215</v>
      </c>
    </row>
    <row r="12" spans="1:7" x14ac:dyDescent="0.4">
      <c r="G12" s="9" t="s">
        <v>11</v>
      </c>
    </row>
    <row r="13" spans="1:7" s="11" customFormat="1" ht="25.2" x14ac:dyDescent="0.45">
      <c r="A13" s="10" t="s">
        <v>12</v>
      </c>
      <c r="B13" s="76" t="s">
        <v>13</v>
      </c>
      <c r="C13" s="76"/>
      <c r="D13" s="76" t="s">
        <v>14</v>
      </c>
      <c r="E13" s="76"/>
      <c r="F13" s="76"/>
      <c r="G13" s="10" t="s">
        <v>15</v>
      </c>
    </row>
    <row r="14" spans="1:7" s="11" customFormat="1" ht="12.6" x14ac:dyDescent="0.45">
      <c r="A14" s="12" t="s">
        <v>16</v>
      </c>
      <c r="B14" s="79"/>
      <c r="C14" s="79"/>
      <c r="D14" s="80"/>
      <c r="E14" s="80"/>
      <c r="F14" s="80"/>
      <c r="G14" s="13"/>
    </row>
    <row r="15" spans="1:7" s="11" customFormat="1" ht="12.6" x14ac:dyDescent="0.45">
      <c r="A15" s="12" t="s">
        <v>17</v>
      </c>
      <c r="B15" s="76">
        <v>10</v>
      </c>
      <c r="C15" s="76"/>
      <c r="D15" s="78">
        <f>[1]TDSheet!$W$18/1000</f>
        <v>3427972.1426099995</v>
      </c>
      <c r="E15" s="78"/>
      <c r="F15" s="78"/>
      <c r="G15" s="55">
        <f>[2]TDSheet!X18/1000</f>
        <v>289402.39395</v>
      </c>
    </row>
    <row r="16" spans="1:7" s="11" customFormat="1" ht="12.6" x14ac:dyDescent="0.45">
      <c r="A16" s="12" t="s">
        <v>18</v>
      </c>
      <c r="B16" s="76">
        <v>11</v>
      </c>
      <c r="C16" s="76"/>
      <c r="D16" s="78"/>
      <c r="E16" s="78"/>
      <c r="F16" s="78"/>
      <c r="G16" s="55"/>
    </row>
    <row r="17" spans="1:7" s="11" customFormat="1" ht="12.6" x14ac:dyDescent="0.45">
      <c r="A17" s="12" t="s">
        <v>19</v>
      </c>
      <c r="B17" s="76">
        <v>12</v>
      </c>
      <c r="C17" s="76"/>
      <c r="D17" s="78"/>
      <c r="E17" s="78"/>
      <c r="F17" s="78"/>
      <c r="G17" s="55"/>
    </row>
    <row r="18" spans="1:7" s="11" customFormat="1" ht="25.2" x14ac:dyDescent="0.45">
      <c r="A18" s="12" t="s">
        <v>20</v>
      </c>
      <c r="B18" s="76">
        <v>13</v>
      </c>
      <c r="C18" s="76"/>
      <c r="D18" s="78"/>
      <c r="E18" s="78"/>
      <c r="F18" s="78"/>
      <c r="G18" s="55"/>
    </row>
    <row r="19" spans="1:7" s="11" customFormat="1" ht="12.6" x14ac:dyDescent="0.45">
      <c r="A19" s="12" t="s">
        <v>21</v>
      </c>
      <c r="B19" s="76">
        <v>14</v>
      </c>
      <c r="C19" s="76"/>
      <c r="D19" s="78"/>
      <c r="E19" s="78"/>
      <c r="F19" s="78"/>
      <c r="G19" s="55"/>
    </row>
    <row r="20" spans="1:7" s="11" customFormat="1" ht="12.6" x14ac:dyDescent="0.45">
      <c r="A20" s="12" t="s">
        <v>22</v>
      </c>
      <c r="B20" s="76">
        <v>15</v>
      </c>
      <c r="C20" s="76"/>
      <c r="D20" s="78">
        <f>[1]TDSheet!$W$19/1000</f>
        <v>200000.18799000001</v>
      </c>
      <c r="E20" s="78"/>
      <c r="F20" s="78"/>
      <c r="G20" s="55"/>
    </row>
    <row r="21" spans="1:7" s="11" customFormat="1" ht="12.6" x14ac:dyDescent="0.45">
      <c r="A21" s="12" t="s">
        <v>23</v>
      </c>
      <c r="B21" s="76">
        <v>16</v>
      </c>
      <c r="C21" s="76"/>
      <c r="D21" s="78">
        <f>[1]TDSheet!$W$20/1000</f>
        <v>308909.56281999999</v>
      </c>
      <c r="E21" s="78"/>
      <c r="F21" s="78"/>
      <c r="G21" s="55">
        <f>[2]TDSheet!X20/1000</f>
        <v>420937.92832999997</v>
      </c>
    </row>
    <row r="22" spans="1:7" s="11" customFormat="1" ht="12.6" x14ac:dyDescent="0.45">
      <c r="A22" s="12" t="s">
        <v>24</v>
      </c>
      <c r="B22" s="76">
        <v>17</v>
      </c>
      <c r="C22" s="76"/>
      <c r="D22" s="78">
        <f>[1]TDSheet!$W$22/1000</f>
        <v>5294606.2537399996</v>
      </c>
      <c r="E22" s="78"/>
      <c r="F22" s="78"/>
      <c r="G22" s="55">
        <f>[2]TDSheet!X22/1000</f>
        <v>5727939.66921</v>
      </c>
    </row>
    <row r="23" spans="1:7" s="11" customFormat="1" ht="12.6" x14ac:dyDescent="0.45">
      <c r="A23" s="12" t="s">
        <v>25</v>
      </c>
      <c r="B23" s="76">
        <v>18</v>
      </c>
      <c r="C23" s="76"/>
      <c r="D23" s="78">
        <f>[1]TDSheet!$W$21/1000</f>
        <v>37433161.354249999</v>
      </c>
      <c r="E23" s="78"/>
      <c r="F23" s="78"/>
      <c r="G23" s="55">
        <f>[2]TDSheet!X21/1000</f>
        <v>42624564.700769998</v>
      </c>
    </row>
    <row r="24" spans="1:7" s="11" customFormat="1" ht="12.6" x14ac:dyDescent="0.45">
      <c r="A24" s="12" t="s">
        <v>26</v>
      </c>
      <c r="B24" s="76">
        <v>19</v>
      </c>
      <c r="C24" s="76"/>
      <c r="D24" s="78">
        <f>[1]TDSheet!$W$24/1000</f>
        <v>1499105.6737500003</v>
      </c>
      <c r="E24" s="78"/>
      <c r="F24" s="78"/>
      <c r="G24" s="55">
        <f>[2]TDSheet!X24/1000</f>
        <v>1731852.5208000001</v>
      </c>
    </row>
    <row r="25" spans="1:7" s="11" customFormat="1" ht="12.6" x14ac:dyDescent="0.45">
      <c r="A25" s="12" t="s">
        <v>27</v>
      </c>
      <c r="B25" s="76">
        <v>100</v>
      </c>
      <c r="C25" s="76"/>
      <c r="D25" s="78">
        <f>SUM(D15:F24)</f>
        <v>48163755.175159998</v>
      </c>
      <c r="E25" s="78"/>
      <c r="F25" s="78"/>
      <c r="G25" s="55">
        <f>SUM(G15:G24)</f>
        <v>50794697.213059999</v>
      </c>
    </row>
    <row r="26" spans="1:7" s="11" customFormat="1" ht="12.6" x14ac:dyDescent="0.45">
      <c r="A26" s="12" t="s">
        <v>28</v>
      </c>
      <c r="B26" s="76">
        <v>101</v>
      </c>
      <c r="C26" s="76"/>
      <c r="D26" s="78"/>
      <c r="E26" s="78"/>
      <c r="F26" s="78"/>
      <c r="G26" s="55"/>
    </row>
    <row r="27" spans="1:7" s="11" customFormat="1" ht="12.6" x14ac:dyDescent="0.45">
      <c r="A27" s="12" t="s">
        <v>29</v>
      </c>
      <c r="B27" s="79"/>
      <c r="C27" s="79"/>
      <c r="D27" s="78"/>
      <c r="E27" s="78"/>
      <c r="F27" s="78"/>
      <c r="G27" s="55"/>
    </row>
    <row r="28" spans="1:7" s="11" customFormat="1" ht="12.6" x14ac:dyDescent="0.45">
      <c r="A28" s="12" t="s">
        <v>18</v>
      </c>
      <c r="B28" s="76">
        <v>110</v>
      </c>
      <c r="C28" s="76"/>
      <c r="D28" s="78"/>
      <c r="E28" s="78"/>
      <c r="F28" s="78"/>
      <c r="G28" s="55"/>
    </row>
    <row r="29" spans="1:7" s="11" customFormat="1" ht="12.6" x14ac:dyDescent="0.45">
      <c r="A29" s="12" t="s">
        <v>19</v>
      </c>
      <c r="B29" s="76">
        <v>111</v>
      </c>
      <c r="C29" s="76"/>
      <c r="D29" s="78"/>
      <c r="E29" s="78"/>
      <c r="F29" s="78"/>
      <c r="G29" s="55"/>
    </row>
    <row r="30" spans="1:7" s="11" customFormat="1" ht="25.2" x14ac:dyDescent="0.45">
      <c r="A30" s="12" t="s">
        <v>20</v>
      </c>
      <c r="B30" s="76">
        <v>112</v>
      </c>
      <c r="C30" s="76"/>
      <c r="D30" s="78"/>
      <c r="E30" s="78"/>
      <c r="F30" s="78"/>
      <c r="G30" s="55"/>
    </row>
    <row r="31" spans="1:7" s="11" customFormat="1" ht="12.6" x14ac:dyDescent="0.45">
      <c r="A31" s="12" t="s">
        <v>21</v>
      </c>
      <c r="B31" s="76">
        <v>113</v>
      </c>
      <c r="C31" s="76"/>
      <c r="D31" s="78"/>
      <c r="E31" s="78"/>
      <c r="F31" s="78"/>
      <c r="G31" s="55"/>
    </row>
    <row r="32" spans="1:7" s="11" customFormat="1" ht="12.6" x14ac:dyDescent="0.45">
      <c r="A32" s="12" t="s">
        <v>30</v>
      </c>
      <c r="B32" s="76">
        <v>114</v>
      </c>
      <c r="C32" s="76"/>
      <c r="D32" s="78"/>
      <c r="E32" s="78"/>
      <c r="F32" s="78"/>
      <c r="G32" s="55"/>
    </row>
    <row r="33" spans="1:7" s="11" customFormat="1" ht="12.6" x14ac:dyDescent="0.45">
      <c r="A33" s="12" t="s">
        <v>31</v>
      </c>
      <c r="B33" s="76">
        <v>115</v>
      </c>
      <c r="C33" s="76"/>
      <c r="D33" s="78"/>
      <c r="E33" s="78"/>
      <c r="F33" s="78"/>
      <c r="G33" s="55"/>
    </row>
    <row r="34" spans="1:7" s="11" customFormat="1" ht="12.6" x14ac:dyDescent="0.45">
      <c r="A34" s="12" t="s">
        <v>32</v>
      </c>
      <c r="B34" s="76">
        <v>116</v>
      </c>
      <c r="C34" s="76"/>
      <c r="D34" s="78"/>
      <c r="E34" s="78"/>
      <c r="F34" s="78"/>
      <c r="G34" s="55"/>
    </row>
    <row r="35" spans="1:7" s="11" customFormat="1" ht="12.6" x14ac:dyDescent="0.45">
      <c r="A35" s="12" t="s">
        <v>33</v>
      </c>
      <c r="B35" s="76">
        <v>117</v>
      </c>
      <c r="C35" s="76"/>
      <c r="D35" s="78">
        <f>[1]TDSheet!$W$30/1000</f>
        <v>47415822.203369997</v>
      </c>
      <c r="E35" s="78"/>
      <c r="F35" s="78"/>
      <c r="G35" s="55">
        <f>[2]TDSheet!X30/1000</f>
        <v>44706273.195690006</v>
      </c>
    </row>
    <row r="36" spans="1:7" s="11" customFormat="1" ht="12.6" x14ac:dyDescent="0.45">
      <c r="A36" s="12" t="s">
        <v>34</v>
      </c>
      <c r="B36" s="76">
        <v>118</v>
      </c>
      <c r="C36" s="76"/>
      <c r="D36" s="78">
        <f>[1]TDSheet!$W$31/1000</f>
        <v>126143.39623</v>
      </c>
      <c r="E36" s="78"/>
      <c r="F36" s="78"/>
      <c r="G36" s="55">
        <f>[2]TDSheet!X31/1000</f>
        <v>18208.99523</v>
      </c>
    </row>
    <row r="37" spans="1:7" s="11" customFormat="1" ht="12.6" x14ac:dyDescent="0.45">
      <c r="A37" s="12" t="s">
        <v>35</v>
      </c>
      <c r="B37" s="76">
        <v>119</v>
      </c>
      <c r="C37" s="76"/>
      <c r="D37" s="78"/>
      <c r="E37" s="78"/>
      <c r="F37" s="78"/>
      <c r="G37" s="55"/>
    </row>
    <row r="38" spans="1:7" s="11" customFormat="1" ht="12.6" x14ac:dyDescent="0.45">
      <c r="A38" s="12" t="s">
        <v>36</v>
      </c>
      <c r="B38" s="76">
        <v>120</v>
      </c>
      <c r="C38" s="76"/>
      <c r="D38" s="78"/>
      <c r="E38" s="78"/>
      <c r="F38" s="78"/>
      <c r="G38" s="55"/>
    </row>
    <row r="39" spans="1:7" s="11" customFormat="1" ht="12.6" x14ac:dyDescent="0.45">
      <c r="A39" s="12" t="s">
        <v>37</v>
      </c>
      <c r="B39" s="76">
        <v>121</v>
      </c>
      <c r="C39" s="76"/>
      <c r="D39" s="78"/>
      <c r="E39" s="78"/>
      <c r="F39" s="78"/>
      <c r="G39" s="55"/>
    </row>
    <row r="40" spans="1:7" s="11" customFormat="1" ht="12.6" x14ac:dyDescent="0.45">
      <c r="A40" s="12" t="s">
        <v>38</v>
      </c>
      <c r="B40" s="76">
        <v>122</v>
      </c>
      <c r="C40" s="76"/>
      <c r="D40" s="78"/>
      <c r="E40" s="78"/>
      <c r="F40" s="78"/>
      <c r="G40" s="55"/>
    </row>
    <row r="41" spans="1:7" s="11" customFormat="1" ht="12.6" x14ac:dyDescent="0.45">
      <c r="A41" s="12" t="s">
        <v>39</v>
      </c>
      <c r="B41" s="76">
        <v>123</v>
      </c>
      <c r="C41" s="76"/>
      <c r="D41" s="78"/>
      <c r="E41" s="78"/>
      <c r="F41" s="78"/>
      <c r="G41" s="55"/>
    </row>
    <row r="42" spans="1:7" s="11" customFormat="1" ht="12.6" x14ac:dyDescent="0.45">
      <c r="A42" s="12" t="s">
        <v>40</v>
      </c>
      <c r="B42" s="76">
        <v>200</v>
      </c>
      <c r="C42" s="76"/>
      <c r="D42" s="78">
        <f>SUM(D28:F41)</f>
        <v>47541965.599599995</v>
      </c>
      <c r="E42" s="78"/>
      <c r="F42" s="78"/>
      <c r="G42" s="55">
        <f>SUM(G28:G41)</f>
        <v>44724482.190920003</v>
      </c>
    </row>
    <row r="43" spans="1:7" s="11" customFormat="1" ht="12.6" x14ac:dyDescent="0.45">
      <c r="A43" s="14" t="s">
        <v>41</v>
      </c>
      <c r="B43" s="74"/>
      <c r="C43" s="74"/>
      <c r="D43" s="75">
        <f>D42+D25</f>
        <v>95705720.774759993</v>
      </c>
      <c r="E43" s="75"/>
      <c r="F43" s="75"/>
      <c r="G43" s="56">
        <f>G42+G25</f>
        <v>95519179.403980002</v>
      </c>
    </row>
    <row r="44" spans="1:7" s="11" customFormat="1" ht="79.2" customHeight="1" x14ac:dyDescent="0.45">
      <c r="A44" s="15" t="s">
        <v>42</v>
      </c>
      <c r="B44" s="76" t="s">
        <v>13</v>
      </c>
      <c r="C44" s="76"/>
      <c r="D44" s="77" t="s">
        <v>14</v>
      </c>
      <c r="E44" s="77"/>
      <c r="F44" s="77"/>
      <c r="G44" s="57" t="s">
        <v>15</v>
      </c>
    </row>
    <row r="45" spans="1:7" s="11" customFormat="1" ht="12.6" x14ac:dyDescent="0.45">
      <c r="A45" s="15" t="s">
        <v>43</v>
      </c>
      <c r="B45" s="66"/>
      <c r="C45" s="66"/>
      <c r="D45" s="67"/>
      <c r="E45" s="68"/>
      <c r="F45" s="69"/>
      <c r="G45" s="53"/>
    </row>
    <row r="46" spans="1:7" s="11" customFormat="1" ht="12.6" x14ac:dyDescent="0.45">
      <c r="A46" s="15" t="s">
        <v>44</v>
      </c>
      <c r="B46" s="66">
        <v>210</v>
      </c>
      <c r="C46" s="66"/>
      <c r="D46" s="67"/>
      <c r="E46" s="68"/>
      <c r="F46" s="69"/>
      <c r="G46" s="53"/>
    </row>
    <row r="47" spans="1:7" s="11" customFormat="1" ht="12.6" x14ac:dyDescent="0.45">
      <c r="A47" s="15" t="s">
        <v>19</v>
      </c>
      <c r="B47" s="66">
        <v>211</v>
      </c>
      <c r="C47" s="66"/>
      <c r="D47" s="67"/>
      <c r="E47" s="68"/>
      <c r="F47" s="69"/>
      <c r="G47" s="53"/>
    </row>
    <row r="48" spans="1:7" s="11" customFormat="1" ht="12.6" x14ac:dyDescent="0.45">
      <c r="A48" s="15" t="s">
        <v>45</v>
      </c>
      <c r="B48" s="66">
        <v>212</v>
      </c>
      <c r="C48" s="66"/>
      <c r="D48" s="67"/>
      <c r="E48" s="68"/>
      <c r="F48" s="69"/>
      <c r="G48" s="53"/>
    </row>
    <row r="49" spans="1:7" s="11" customFormat="1" ht="12.6" x14ac:dyDescent="0.45">
      <c r="A49" s="15" t="s">
        <v>46</v>
      </c>
      <c r="B49" s="66">
        <v>213</v>
      </c>
      <c r="C49" s="66"/>
      <c r="D49" s="67">
        <f>[1]TDSheet!$W$43/1000</f>
        <v>82495.784209999998</v>
      </c>
      <c r="E49" s="68"/>
      <c r="F49" s="69"/>
      <c r="G49" s="55">
        <f>[2]TDSheet!X43/1000</f>
        <v>97106.411200000002</v>
      </c>
    </row>
    <row r="50" spans="1:7" s="11" customFormat="1" ht="12.6" x14ac:dyDescent="0.45">
      <c r="A50" s="15" t="s">
        <v>47</v>
      </c>
      <c r="B50" s="66">
        <v>214</v>
      </c>
      <c r="C50" s="66"/>
      <c r="D50" s="67">
        <f>[1]TDSheet!$W$44/1000</f>
        <v>644.82267000000002</v>
      </c>
      <c r="E50" s="68"/>
      <c r="F50" s="69"/>
      <c r="G50" s="55">
        <f>[2]TDSheet!X44/1000</f>
        <v>644.82267000000002</v>
      </c>
    </row>
    <row r="51" spans="1:7" s="11" customFormat="1" ht="12.6" x14ac:dyDescent="0.45">
      <c r="A51" s="15" t="s">
        <v>48</v>
      </c>
      <c r="B51" s="66">
        <v>215</v>
      </c>
      <c r="C51" s="66"/>
      <c r="D51" s="67">
        <f>([1]TDSheet!$W$41+[1]TDSheet!$W$42)/1000</f>
        <v>14342.024470000009</v>
      </c>
      <c r="E51" s="68"/>
      <c r="F51" s="69"/>
      <c r="G51" s="55">
        <f>([2]TDSheet!X41+[2]TDSheet!X42)/1000</f>
        <v>71502.773860000001</v>
      </c>
    </row>
    <row r="52" spans="1:7" s="11" customFormat="1" ht="12.6" x14ac:dyDescent="0.45">
      <c r="A52" s="15" t="s">
        <v>49</v>
      </c>
      <c r="B52" s="66">
        <v>216</v>
      </c>
      <c r="C52" s="66"/>
      <c r="D52" s="67"/>
      <c r="E52" s="68"/>
      <c r="F52" s="69"/>
      <c r="G52" s="55"/>
    </row>
    <row r="53" spans="1:7" s="11" customFormat="1" ht="12.6" x14ac:dyDescent="0.45">
      <c r="A53" s="15" t="s">
        <v>50</v>
      </c>
      <c r="B53" s="66">
        <v>217</v>
      </c>
      <c r="C53" s="66"/>
      <c r="D53" s="67">
        <f>[1]TDSheet!$W$45/1000</f>
        <v>172223.16037</v>
      </c>
      <c r="E53" s="68"/>
      <c r="F53" s="69"/>
      <c r="G53" s="55">
        <f>[2]TDSheet!X45/1000</f>
        <v>27412.952659999999</v>
      </c>
    </row>
    <row r="54" spans="1:7" s="11" customFormat="1" ht="12.6" x14ac:dyDescent="0.45">
      <c r="A54" s="15" t="s">
        <v>51</v>
      </c>
      <c r="B54" s="66">
        <v>300</v>
      </c>
      <c r="C54" s="66"/>
      <c r="D54" s="67">
        <f>SUM(D46:F53)</f>
        <v>269705.79171999998</v>
      </c>
      <c r="E54" s="68"/>
      <c r="F54" s="69"/>
      <c r="G54" s="55">
        <f>SUM(G46:G53)</f>
        <v>196666.96039000002</v>
      </c>
    </row>
    <row r="55" spans="1:7" s="11" customFormat="1" ht="12.6" x14ac:dyDescent="0.45">
      <c r="A55" s="15" t="s">
        <v>52</v>
      </c>
      <c r="B55" s="66">
        <v>301</v>
      </c>
      <c r="C55" s="66"/>
      <c r="D55" s="67"/>
      <c r="E55" s="68"/>
      <c r="F55" s="69"/>
      <c r="G55" s="53"/>
    </row>
    <row r="56" spans="1:7" s="11" customFormat="1" ht="12.6" x14ac:dyDescent="0.45">
      <c r="A56" s="15" t="s">
        <v>53</v>
      </c>
      <c r="B56" s="66"/>
      <c r="C56" s="66"/>
      <c r="D56" s="67"/>
      <c r="E56" s="68"/>
      <c r="F56" s="69"/>
      <c r="G56" s="53"/>
    </row>
    <row r="57" spans="1:7" s="11" customFormat="1" ht="12.6" x14ac:dyDescent="0.45">
      <c r="A57" s="15" t="s">
        <v>44</v>
      </c>
      <c r="B57" s="66">
        <v>310</v>
      </c>
      <c r="C57" s="66"/>
      <c r="D57" s="67"/>
      <c r="E57" s="68"/>
      <c r="F57" s="69"/>
      <c r="G57" s="53"/>
    </row>
    <row r="58" spans="1:7" s="11" customFormat="1" ht="12.6" x14ac:dyDescent="0.45">
      <c r="A58" s="15" t="s">
        <v>19</v>
      </c>
      <c r="B58" s="66">
        <v>311</v>
      </c>
      <c r="C58" s="66"/>
      <c r="D58" s="67"/>
      <c r="E58" s="68"/>
      <c r="F58" s="69"/>
      <c r="G58" s="53"/>
    </row>
    <row r="59" spans="1:7" s="11" customFormat="1" ht="12.6" x14ac:dyDescent="0.45">
      <c r="A59" s="15" t="s">
        <v>54</v>
      </c>
      <c r="B59" s="66">
        <v>312</v>
      </c>
      <c r="C59" s="66"/>
      <c r="D59" s="67"/>
      <c r="E59" s="68"/>
      <c r="F59" s="69"/>
      <c r="G59" s="53"/>
    </row>
    <row r="60" spans="1:7" s="11" customFormat="1" ht="12.6" x14ac:dyDescent="0.45">
      <c r="A60" s="15" t="s">
        <v>55</v>
      </c>
      <c r="B60" s="66">
        <v>313</v>
      </c>
      <c r="C60" s="66"/>
      <c r="D60" s="67"/>
      <c r="E60" s="68"/>
      <c r="F60" s="69"/>
      <c r="G60" s="53"/>
    </row>
    <row r="61" spans="1:7" s="11" customFormat="1" ht="12.6" x14ac:dyDescent="0.45">
      <c r="A61" s="15" t="s">
        <v>56</v>
      </c>
      <c r="B61" s="66">
        <v>314</v>
      </c>
      <c r="C61" s="66"/>
      <c r="D61" s="67"/>
      <c r="E61" s="68"/>
      <c r="F61" s="69"/>
      <c r="G61" s="53"/>
    </row>
    <row r="62" spans="1:7" s="11" customFormat="1" ht="12.6" x14ac:dyDescent="0.45">
      <c r="A62" s="15" t="s">
        <v>57</v>
      </c>
      <c r="B62" s="66">
        <v>315</v>
      </c>
      <c r="C62" s="66"/>
      <c r="D62" s="67"/>
      <c r="E62" s="68"/>
      <c r="F62" s="69"/>
      <c r="G62" s="53"/>
    </row>
    <row r="63" spans="1:7" s="11" customFormat="1" ht="12.6" x14ac:dyDescent="0.45">
      <c r="A63" s="15" t="s">
        <v>58</v>
      </c>
      <c r="B63" s="66">
        <v>316</v>
      </c>
      <c r="C63" s="66"/>
      <c r="D63" s="67">
        <f>[1]TDSheet!$W$49/1000</f>
        <v>305028.95299999998</v>
      </c>
      <c r="E63" s="68"/>
      <c r="F63" s="69"/>
      <c r="G63" s="55">
        <f>[2]TDSheet!X49/1000</f>
        <v>386167.77185000002</v>
      </c>
    </row>
    <row r="64" spans="1:7" s="11" customFormat="1" ht="12.6" x14ac:dyDescent="0.45">
      <c r="A64" s="15" t="s">
        <v>59</v>
      </c>
      <c r="B64" s="66">
        <v>400</v>
      </c>
      <c r="C64" s="66"/>
      <c r="D64" s="67">
        <f>SUM(D57:F63)</f>
        <v>305028.95299999998</v>
      </c>
      <c r="E64" s="68"/>
      <c r="F64" s="69"/>
      <c r="G64" s="55">
        <f>SUM(G57:G63)</f>
        <v>386167.77185000002</v>
      </c>
    </row>
    <row r="65" spans="1:7" s="11" customFormat="1" ht="12.6" x14ac:dyDescent="0.45">
      <c r="A65" s="15" t="s">
        <v>60</v>
      </c>
      <c r="B65" s="66"/>
      <c r="C65" s="66"/>
      <c r="D65" s="67"/>
      <c r="E65" s="68"/>
      <c r="F65" s="69"/>
      <c r="G65" s="55"/>
    </row>
    <row r="66" spans="1:7" s="11" customFormat="1" ht="12.6" x14ac:dyDescent="0.45">
      <c r="A66" s="15" t="s">
        <v>61</v>
      </c>
      <c r="B66" s="66">
        <v>410</v>
      </c>
      <c r="C66" s="66"/>
      <c r="D66" s="67">
        <f>[1]TDSheet!$W$53/1000</f>
        <v>93504970</v>
      </c>
      <c r="E66" s="68"/>
      <c r="F66" s="69"/>
      <c r="G66" s="55">
        <f>[2]TDSheet!X53/1000</f>
        <v>620418.80000000005</v>
      </c>
    </row>
    <row r="67" spans="1:7" s="11" customFormat="1" ht="12.6" x14ac:dyDescent="0.45">
      <c r="A67" s="15" t="s">
        <v>62</v>
      </c>
      <c r="B67" s="66">
        <v>411</v>
      </c>
      <c r="C67" s="66"/>
      <c r="D67" s="67"/>
      <c r="E67" s="68"/>
      <c r="F67" s="69"/>
      <c r="G67" s="55">
        <f>[2]TDSheet!X56/1000</f>
        <v>92884551.200000003</v>
      </c>
    </row>
    <row r="68" spans="1:7" s="11" customFormat="1" ht="12.6" x14ac:dyDescent="0.45">
      <c r="A68" s="15" t="s">
        <v>63</v>
      </c>
      <c r="B68" s="66">
        <v>412</v>
      </c>
      <c r="C68" s="66"/>
      <c r="D68" s="67"/>
      <c r="E68" s="68"/>
      <c r="F68" s="69"/>
      <c r="G68" s="55"/>
    </row>
    <row r="69" spans="1:7" s="11" customFormat="1" ht="12.6" x14ac:dyDescent="0.45">
      <c r="A69" s="15" t="s">
        <v>64</v>
      </c>
      <c r="B69" s="66">
        <v>413</v>
      </c>
      <c r="C69" s="66"/>
      <c r="D69" s="67">
        <f>[1]TDSheet!$W$57/1000</f>
        <v>3530</v>
      </c>
      <c r="E69" s="68"/>
      <c r="F69" s="69"/>
      <c r="G69" s="55">
        <f>[2]TDSheet!X57/1000</f>
        <v>4059.5</v>
      </c>
    </row>
    <row r="70" spans="1:7" s="11" customFormat="1" ht="12.6" x14ac:dyDescent="0.45">
      <c r="A70" s="15" t="s">
        <v>65</v>
      </c>
      <c r="B70" s="66">
        <v>414</v>
      </c>
      <c r="C70" s="66"/>
      <c r="D70" s="67">
        <f>[1]TDSheet!$W$58/1000</f>
        <v>1622486.0300399999</v>
      </c>
      <c r="E70" s="68"/>
      <c r="F70" s="69"/>
      <c r="G70" s="55">
        <f>[2]TDSheet!X58/1000</f>
        <v>1427315.1717399999</v>
      </c>
    </row>
    <row r="71" spans="1:7" s="11" customFormat="1" ht="31.2" customHeight="1" x14ac:dyDescent="0.45">
      <c r="A71" s="15" t="s">
        <v>66</v>
      </c>
      <c r="B71" s="66">
        <v>420</v>
      </c>
      <c r="C71" s="66"/>
      <c r="D71" s="67">
        <f>SUM(D66:F70)</f>
        <v>95130986.030039996</v>
      </c>
      <c r="E71" s="68"/>
      <c r="F71" s="69"/>
      <c r="G71" s="55">
        <f>SUM(G66:G70)</f>
        <v>94936344.671739995</v>
      </c>
    </row>
    <row r="72" spans="1:7" s="11" customFormat="1" ht="12.6" x14ac:dyDescent="0.45">
      <c r="A72" s="15" t="s">
        <v>67</v>
      </c>
      <c r="B72" s="66">
        <v>421</v>
      </c>
      <c r="C72" s="66"/>
      <c r="D72" s="67"/>
      <c r="E72" s="68"/>
      <c r="F72" s="69"/>
      <c r="G72" s="55"/>
    </row>
    <row r="73" spans="1:7" s="11" customFormat="1" ht="12.6" x14ac:dyDescent="0.45">
      <c r="A73" s="15" t="s">
        <v>68</v>
      </c>
      <c r="B73" s="66">
        <v>500</v>
      </c>
      <c r="C73" s="66"/>
      <c r="D73" s="67">
        <f>D71+D72</f>
        <v>95130986.030039996</v>
      </c>
      <c r="E73" s="68"/>
      <c r="F73" s="69"/>
      <c r="G73" s="55">
        <f>G71+G72</f>
        <v>94936344.671739995</v>
      </c>
    </row>
    <row r="74" spans="1:7" s="11" customFormat="1" ht="12.6" x14ac:dyDescent="0.45">
      <c r="A74" s="16" t="s">
        <v>69</v>
      </c>
      <c r="B74" s="70"/>
      <c r="C74" s="70"/>
      <c r="D74" s="71">
        <f>D54+D55+D64+D73</f>
        <v>95705720.774759993</v>
      </c>
      <c r="E74" s="72"/>
      <c r="F74" s="73"/>
      <c r="G74" s="56">
        <f>G54+G55+G64+G73</f>
        <v>95519179.403980002</v>
      </c>
    </row>
    <row r="75" spans="1:7" s="11" customFormat="1" ht="12.6" x14ac:dyDescent="0.45">
      <c r="A75" s="61"/>
      <c r="B75" s="62"/>
      <c r="C75" s="62"/>
      <c r="D75" s="63"/>
      <c r="E75" s="63"/>
      <c r="F75" s="63"/>
      <c r="G75" s="63"/>
    </row>
    <row r="76" spans="1:7" ht="12.6" x14ac:dyDescent="0.4">
      <c r="A76" s="15" t="s">
        <v>212</v>
      </c>
      <c r="B76" s="66"/>
      <c r="C76" s="66"/>
      <c r="D76" s="88">
        <v>73</v>
      </c>
      <c r="E76" s="89"/>
      <c r="F76" s="90"/>
      <c r="G76" s="13">
        <v>3162.66</v>
      </c>
    </row>
    <row r="78" spans="1:7" ht="12.6" x14ac:dyDescent="0.4">
      <c r="A78" s="17" t="s">
        <v>70</v>
      </c>
    </row>
    <row r="79" spans="1:7" ht="12.6" x14ac:dyDescent="0.4">
      <c r="A79" s="17" t="s">
        <v>71</v>
      </c>
    </row>
    <row r="80" spans="1:7" ht="12.6" x14ac:dyDescent="0.4">
      <c r="A80" s="17"/>
    </row>
    <row r="81" spans="1:7" ht="12.6" x14ac:dyDescent="0.4">
      <c r="A81" s="17" t="s">
        <v>72</v>
      </c>
    </row>
    <row r="82" spans="1:7" ht="12.6" x14ac:dyDescent="0.4">
      <c r="A82" s="17" t="s">
        <v>73</v>
      </c>
    </row>
    <row r="83" spans="1:7" ht="12.6" x14ac:dyDescent="0.4">
      <c r="A83" s="17" t="s">
        <v>74</v>
      </c>
      <c r="G83" s="58"/>
    </row>
    <row r="84" spans="1:7" x14ac:dyDescent="0.4">
      <c r="G84" s="58"/>
    </row>
    <row r="85" spans="1:7" x14ac:dyDescent="0.4">
      <c r="G85" s="58"/>
    </row>
    <row r="86" spans="1:7" x14ac:dyDescent="0.4">
      <c r="G86" s="58"/>
    </row>
    <row r="87" spans="1:7" x14ac:dyDescent="0.4">
      <c r="G87" s="58"/>
    </row>
  </sheetData>
  <mergeCells count="126">
    <mergeCell ref="B13:C13"/>
    <mergeCell ref="D13:F13"/>
    <mergeCell ref="B14:C14"/>
    <mergeCell ref="D14:F14"/>
    <mergeCell ref="B15:C15"/>
    <mergeCell ref="D15:F15"/>
    <mergeCell ref="D76:F76"/>
    <mergeCell ref="B76:C76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73:C73"/>
    <mergeCell ref="D73:F73"/>
    <mergeCell ref="B74:C74"/>
    <mergeCell ref="D74:F74"/>
    <mergeCell ref="B70:C70"/>
    <mergeCell ref="D70:F70"/>
    <mergeCell ref="B71:C71"/>
    <mergeCell ref="D71:F71"/>
    <mergeCell ref="B72:C72"/>
    <mergeCell ref="D72:F7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6"/>
  <sheetViews>
    <sheetView tabSelected="1" topLeftCell="A43" workbookViewId="0">
      <selection activeCell="C49" sqref="C49"/>
    </sheetView>
  </sheetViews>
  <sheetFormatPr defaultColWidth="9.1328125" defaultRowHeight="12.6" x14ac:dyDescent="0.45"/>
  <cols>
    <col min="1" max="1" width="54.73046875" style="11" customWidth="1"/>
    <col min="2" max="2" width="9.1328125" style="11"/>
    <col min="3" max="3" width="26.73046875" style="11" customWidth="1"/>
    <col min="4" max="4" width="32.86328125" style="11" customWidth="1"/>
    <col min="5" max="16384" width="9.1328125" style="11"/>
  </cols>
  <sheetData>
    <row r="2" spans="1:4" x14ac:dyDescent="0.45">
      <c r="A2" s="1" t="s">
        <v>0</v>
      </c>
      <c r="B2" s="1" t="s">
        <v>1</v>
      </c>
    </row>
    <row r="3" spans="1:4" x14ac:dyDescent="0.45">
      <c r="A3" s="1" t="s">
        <v>2</v>
      </c>
      <c r="B3" s="1" t="s">
        <v>3</v>
      </c>
    </row>
    <row r="4" spans="1:4" x14ac:dyDescent="0.45">
      <c r="A4" s="3"/>
      <c r="B4" s="3" t="s">
        <v>4</v>
      </c>
    </row>
    <row r="5" spans="1:4" x14ac:dyDescent="0.45">
      <c r="A5" s="1" t="s">
        <v>5</v>
      </c>
      <c r="B5" s="4">
        <v>65</v>
      </c>
    </row>
    <row r="6" spans="1:4" x14ac:dyDescent="0.45">
      <c r="A6" s="5" t="s">
        <v>6</v>
      </c>
      <c r="B6" s="6" t="s">
        <v>7</v>
      </c>
    </row>
    <row r="7" spans="1:4" x14ac:dyDescent="0.45">
      <c r="A7" s="7" t="s">
        <v>8</v>
      </c>
      <c r="B7" s="7" t="s">
        <v>9</v>
      </c>
    </row>
    <row r="9" spans="1:4" x14ac:dyDescent="0.45">
      <c r="B9" s="35" t="s">
        <v>132</v>
      </c>
    </row>
    <row r="10" spans="1:4" x14ac:dyDescent="0.45">
      <c r="B10" s="35" t="s">
        <v>219</v>
      </c>
    </row>
    <row r="11" spans="1:4" x14ac:dyDescent="0.45">
      <c r="A11" s="36"/>
    </row>
    <row r="12" spans="1:4" x14ac:dyDescent="0.45">
      <c r="A12" s="36"/>
      <c r="D12" s="37" t="s">
        <v>11</v>
      </c>
    </row>
    <row r="13" spans="1:4" ht="25.2" x14ac:dyDescent="0.45">
      <c r="A13" s="10" t="s">
        <v>76</v>
      </c>
      <c r="B13" s="10" t="s">
        <v>13</v>
      </c>
      <c r="C13" s="64" t="s">
        <v>217</v>
      </c>
      <c r="D13" s="64" t="s">
        <v>218</v>
      </c>
    </row>
    <row r="14" spans="1:4" x14ac:dyDescent="0.45">
      <c r="A14" s="12" t="s">
        <v>133</v>
      </c>
      <c r="B14" s="10">
        <v>10</v>
      </c>
      <c r="C14" s="53">
        <f>[4]TDSheet!$W$18/1000</f>
        <v>5520865.6938900007</v>
      </c>
      <c r="D14" s="53">
        <f>[4]TDSheet!$X$18/1000</f>
        <v>394874.30627</v>
      </c>
    </row>
    <row r="15" spans="1:4" x14ac:dyDescent="0.45">
      <c r="A15" s="12" t="s">
        <v>134</v>
      </c>
      <c r="B15" s="10">
        <v>11</v>
      </c>
      <c r="C15" s="53">
        <f>-[4]TDSheet!$W$19/1000</f>
        <v>-8914836.8316500001</v>
      </c>
      <c r="D15" s="53">
        <f>-[4]TDSheet!$X$19/1000</f>
        <v>-115420.48344</v>
      </c>
    </row>
    <row r="16" spans="1:4" x14ac:dyDescent="0.45">
      <c r="A16" s="14" t="s">
        <v>135</v>
      </c>
      <c r="B16" s="38">
        <v>12</v>
      </c>
      <c r="C16" s="54">
        <f>C14+C15</f>
        <v>-3393971.1377599994</v>
      </c>
      <c r="D16" s="54">
        <f>D14+D15</f>
        <v>279453.82283000002</v>
      </c>
    </row>
    <row r="17" spans="1:4" x14ac:dyDescent="0.45">
      <c r="A17" s="12" t="s">
        <v>136</v>
      </c>
      <c r="B17" s="10">
        <v>13</v>
      </c>
      <c r="C17" s="53"/>
      <c r="D17" s="53"/>
    </row>
    <row r="18" spans="1:4" x14ac:dyDescent="0.45">
      <c r="A18" s="12" t="s">
        <v>137</v>
      </c>
      <c r="B18" s="10">
        <v>14</v>
      </c>
      <c r="C18" s="53">
        <f>-[4]TDSheet!$W$25/1000</f>
        <v>-590734.82760000008</v>
      </c>
      <c r="D18" s="53">
        <f>-[4]TDSheet!$X$25/1000</f>
        <v>-22130.207780000001</v>
      </c>
    </row>
    <row r="19" spans="1:4" x14ac:dyDescent="0.45">
      <c r="A19" s="12" t="s">
        <v>138</v>
      </c>
      <c r="B19" s="10">
        <v>15</v>
      </c>
      <c r="C19" s="53">
        <f>-[4]TDSheet!$W$27/1000</f>
        <v>-3766.2341299999998</v>
      </c>
      <c r="D19" s="53">
        <f>-[4]TDSheet!$X$27/1000</f>
        <v>-22.050560000000001</v>
      </c>
    </row>
    <row r="20" spans="1:4" x14ac:dyDescent="0.45">
      <c r="A20" s="12" t="s">
        <v>139</v>
      </c>
      <c r="B20" s="10">
        <v>16</v>
      </c>
      <c r="C20" s="53">
        <f>[4]TDSheet!$W$23/1000</f>
        <v>7157.4491200000002</v>
      </c>
      <c r="D20" s="53"/>
    </row>
    <row r="21" spans="1:4" ht="25.2" x14ac:dyDescent="0.45">
      <c r="A21" s="12" t="s">
        <v>140</v>
      </c>
      <c r="B21" s="10">
        <v>20</v>
      </c>
      <c r="C21" s="53">
        <f>SUM(C16:C20)</f>
        <v>-3981314.7503699996</v>
      </c>
      <c r="D21" s="53">
        <f>SUM(D16:D20)</f>
        <v>257301.56449000002</v>
      </c>
    </row>
    <row r="22" spans="1:4" x14ac:dyDescent="0.45">
      <c r="A22" s="12" t="s">
        <v>141</v>
      </c>
      <c r="B22" s="10">
        <v>21</v>
      </c>
      <c r="C22" s="53">
        <f>[4]TDSheet!$W$21/1000</f>
        <v>32391.745360000001</v>
      </c>
      <c r="D22" s="53">
        <f>[4]TDSheet!$X$21/1000</f>
        <v>2962.8034400000001</v>
      </c>
    </row>
    <row r="23" spans="1:4" x14ac:dyDescent="0.45">
      <c r="A23" s="12" t="s">
        <v>142</v>
      </c>
      <c r="B23" s="10">
        <v>22</v>
      </c>
      <c r="C23" s="53"/>
      <c r="D23" s="53">
        <f>-[4]TDSheet!$X$26/1000</f>
        <v>-201709.53065999999</v>
      </c>
    </row>
    <row r="24" spans="1:4" ht="37.799999999999997" x14ac:dyDescent="0.45">
      <c r="A24" s="12" t="s">
        <v>143</v>
      </c>
      <c r="B24" s="10">
        <v>23</v>
      </c>
      <c r="C24" s="53"/>
      <c r="D24" s="53"/>
    </row>
    <row r="25" spans="1:4" x14ac:dyDescent="0.45">
      <c r="A25" s="12" t="s">
        <v>144</v>
      </c>
      <c r="B25" s="10">
        <v>24</v>
      </c>
      <c r="C25" s="53">
        <f>[4]TDSheet!$W$22/1000</f>
        <v>4173574.3633099999</v>
      </c>
      <c r="D25" s="53">
        <f>[4]TDSheet!$X$22/1000</f>
        <v>1862016.9</v>
      </c>
    </row>
    <row r="26" spans="1:4" x14ac:dyDescent="0.45">
      <c r="A26" s="12" t="s">
        <v>145</v>
      </c>
      <c r="B26" s="10">
        <v>25</v>
      </c>
      <c r="C26" s="53"/>
      <c r="D26" s="53"/>
    </row>
    <row r="27" spans="1:4" ht="25.2" x14ac:dyDescent="0.45">
      <c r="A27" s="12" t="s">
        <v>146</v>
      </c>
      <c r="B27" s="10">
        <v>100</v>
      </c>
      <c r="C27" s="53">
        <f>SUM(C21:C26)</f>
        <v>224651.35830000043</v>
      </c>
      <c r="D27" s="53">
        <f>SUM(D21:D26)</f>
        <v>1920571.7372699999</v>
      </c>
    </row>
    <row r="28" spans="1:4" x14ac:dyDescent="0.45">
      <c r="A28" s="12" t="s">
        <v>147</v>
      </c>
      <c r="B28" s="10">
        <v>101</v>
      </c>
      <c r="C28" s="53"/>
      <c r="D28" s="53"/>
    </row>
    <row r="29" spans="1:4" ht="37.799999999999997" x14ac:dyDescent="0.45">
      <c r="A29" s="12" t="s">
        <v>148</v>
      </c>
      <c r="B29" s="10">
        <v>200</v>
      </c>
      <c r="C29" s="53">
        <f>C27-C28</f>
        <v>224651.35830000043</v>
      </c>
      <c r="D29" s="53">
        <f>D27-D28</f>
        <v>1920571.7372699999</v>
      </c>
    </row>
    <row r="30" spans="1:4" ht="25.2" x14ac:dyDescent="0.45">
      <c r="A30" s="12" t="s">
        <v>149</v>
      </c>
      <c r="B30" s="10">
        <v>201</v>
      </c>
      <c r="C30" s="53"/>
      <c r="D30" s="53"/>
    </row>
    <row r="31" spans="1:4" x14ac:dyDescent="0.45">
      <c r="A31" s="12" t="s">
        <v>150</v>
      </c>
      <c r="B31" s="10">
        <v>300</v>
      </c>
      <c r="C31" s="53">
        <f>C29+C30</f>
        <v>224651.35830000043</v>
      </c>
      <c r="D31" s="53">
        <f>D29+D30</f>
        <v>1920571.7372699999</v>
      </c>
    </row>
    <row r="32" spans="1:4" x14ac:dyDescent="0.45">
      <c r="A32" s="12" t="s">
        <v>151</v>
      </c>
      <c r="B32" s="39"/>
      <c r="C32" s="53"/>
      <c r="D32" s="53"/>
    </row>
    <row r="33" spans="1:4" x14ac:dyDescent="0.45">
      <c r="A33" s="12" t="s">
        <v>152</v>
      </c>
      <c r="B33" s="39"/>
      <c r="C33" s="53"/>
      <c r="D33" s="53"/>
    </row>
    <row r="34" spans="1:4" ht="25.2" x14ac:dyDescent="0.45">
      <c r="A34" s="12" t="s">
        <v>153</v>
      </c>
      <c r="B34" s="10">
        <v>400</v>
      </c>
      <c r="C34" s="53">
        <f>SUM(C36:C46)</f>
        <v>529.5</v>
      </c>
      <c r="D34" s="53">
        <f>SUM(D36:D46)</f>
        <v>0</v>
      </c>
    </row>
    <row r="35" spans="1:4" x14ac:dyDescent="0.45">
      <c r="A35" s="12" t="s">
        <v>79</v>
      </c>
      <c r="B35" s="39"/>
      <c r="C35" s="53"/>
      <c r="D35" s="53"/>
    </row>
    <row r="36" spans="1:4" x14ac:dyDescent="0.45">
      <c r="A36" s="12" t="s">
        <v>154</v>
      </c>
      <c r="B36" s="10">
        <v>410</v>
      </c>
      <c r="C36" s="53"/>
      <c r="D36" s="53"/>
    </row>
    <row r="37" spans="1:4" ht="25.2" x14ac:dyDescent="0.45">
      <c r="A37" s="12" t="s">
        <v>155</v>
      </c>
      <c r="B37" s="10">
        <v>411</v>
      </c>
      <c r="C37" s="53"/>
      <c r="D37" s="53"/>
    </row>
    <row r="38" spans="1:4" ht="37.799999999999997" x14ac:dyDescent="0.45">
      <c r="A38" s="12" t="s">
        <v>156</v>
      </c>
      <c r="B38" s="10">
        <v>412</v>
      </c>
      <c r="C38" s="53"/>
      <c r="D38" s="53"/>
    </row>
    <row r="39" spans="1:4" ht="25.2" x14ac:dyDescent="0.45">
      <c r="A39" s="12" t="s">
        <v>157</v>
      </c>
      <c r="B39" s="10">
        <v>413</v>
      </c>
      <c r="C39" s="53"/>
      <c r="D39" s="53"/>
    </row>
    <row r="40" spans="1:4" ht="25.2" x14ac:dyDescent="0.45">
      <c r="A40" s="12" t="s">
        <v>158</v>
      </c>
      <c r="B40" s="10">
        <v>414</v>
      </c>
      <c r="C40" s="53"/>
      <c r="D40" s="53"/>
    </row>
    <row r="41" spans="1:4" x14ac:dyDescent="0.45">
      <c r="A41" s="12" t="s">
        <v>159</v>
      </c>
      <c r="B41" s="10">
        <v>415</v>
      </c>
      <c r="C41" s="53"/>
      <c r="D41" s="53"/>
    </row>
    <row r="42" spans="1:4" ht="25.2" x14ac:dyDescent="0.45">
      <c r="A42" s="12" t="s">
        <v>160</v>
      </c>
      <c r="B42" s="10">
        <v>416</v>
      </c>
      <c r="C42" s="53"/>
      <c r="D42" s="53"/>
    </row>
    <row r="43" spans="1:4" ht="25.2" x14ac:dyDescent="0.45">
      <c r="A43" s="12" t="s">
        <v>161</v>
      </c>
      <c r="B43" s="10">
        <v>417</v>
      </c>
      <c r="C43" s="53"/>
      <c r="D43" s="53"/>
    </row>
    <row r="44" spans="1:4" x14ac:dyDescent="0.45">
      <c r="A44" s="12" t="s">
        <v>162</v>
      </c>
      <c r="B44" s="10">
        <v>418</v>
      </c>
      <c r="C44" s="53">
        <f>[4]TDSheet!$W$37/1000</f>
        <v>529.5</v>
      </c>
      <c r="D44" s="53"/>
    </row>
    <row r="45" spans="1:4" ht="25.2" x14ac:dyDescent="0.45">
      <c r="A45" s="12" t="s">
        <v>163</v>
      </c>
      <c r="B45" s="10">
        <v>419</v>
      </c>
      <c r="C45" s="53"/>
      <c r="D45" s="53"/>
    </row>
    <row r="46" spans="1:4" ht="25.2" x14ac:dyDescent="0.45">
      <c r="A46" s="12" t="s">
        <v>164</v>
      </c>
      <c r="B46" s="10">
        <v>420</v>
      </c>
      <c r="C46" s="53"/>
      <c r="D46" s="53"/>
    </row>
    <row r="47" spans="1:4" ht="13.2" customHeight="1" x14ac:dyDescent="0.45">
      <c r="A47" s="12" t="s">
        <v>165</v>
      </c>
      <c r="B47" s="76">
        <v>500</v>
      </c>
      <c r="C47" s="82">
        <f>C31+C34</f>
        <v>225180.85830000043</v>
      </c>
      <c r="D47" s="82">
        <f>D31+D34</f>
        <v>1920571.7372699999</v>
      </c>
    </row>
    <row r="48" spans="1:4" ht="13.2" customHeight="1" x14ac:dyDescent="0.45">
      <c r="A48" s="12" t="s">
        <v>166</v>
      </c>
      <c r="B48" s="76"/>
      <c r="C48" s="82"/>
      <c r="D48" s="82"/>
    </row>
    <row r="49" spans="1:4" x14ac:dyDescent="0.45">
      <c r="A49" s="12" t="s">
        <v>167</v>
      </c>
      <c r="B49" s="39"/>
      <c r="C49" s="53"/>
      <c r="D49" s="53"/>
    </row>
    <row r="50" spans="1:4" x14ac:dyDescent="0.45">
      <c r="A50" s="12" t="s">
        <v>151</v>
      </c>
      <c r="B50" s="39"/>
      <c r="C50" s="53"/>
      <c r="D50" s="53"/>
    </row>
    <row r="51" spans="1:4" x14ac:dyDescent="0.45">
      <c r="A51" s="12" t="s">
        <v>168</v>
      </c>
      <c r="B51" s="39"/>
      <c r="C51" s="53"/>
      <c r="D51" s="53"/>
    </row>
    <row r="52" spans="1:4" x14ac:dyDescent="0.45">
      <c r="A52" s="12" t="s">
        <v>213</v>
      </c>
      <c r="B52" s="10">
        <v>600</v>
      </c>
      <c r="C52" s="91">
        <v>15.14</v>
      </c>
      <c r="D52" s="53"/>
    </row>
    <row r="53" spans="1:4" x14ac:dyDescent="0.45">
      <c r="A53" s="12" t="s">
        <v>79</v>
      </c>
      <c r="B53" s="39"/>
      <c r="C53" s="91"/>
      <c r="D53" s="53"/>
    </row>
    <row r="54" spans="1:4" x14ac:dyDescent="0.45">
      <c r="A54" s="12" t="s">
        <v>214</v>
      </c>
      <c r="B54" s="39"/>
      <c r="C54" s="91"/>
      <c r="D54" s="53"/>
    </row>
    <row r="55" spans="1:4" x14ac:dyDescent="0.45">
      <c r="A55" s="12" t="s">
        <v>169</v>
      </c>
      <c r="B55" s="39"/>
      <c r="C55" s="91">
        <f>C52</f>
        <v>15.14</v>
      </c>
      <c r="D55" s="53"/>
    </row>
    <row r="56" spans="1:4" x14ac:dyDescent="0.45">
      <c r="A56" s="12" t="s">
        <v>170</v>
      </c>
      <c r="B56" s="39"/>
      <c r="C56" s="53"/>
      <c r="D56" s="53"/>
    </row>
    <row r="57" spans="1:4" x14ac:dyDescent="0.45">
      <c r="A57" s="12" t="s">
        <v>171</v>
      </c>
      <c r="B57" s="39"/>
      <c r="C57" s="53"/>
      <c r="D57" s="53"/>
    </row>
    <row r="58" spans="1:4" x14ac:dyDescent="0.45">
      <c r="A58" s="12" t="s">
        <v>169</v>
      </c>
      <c r="B58" s="39"/>
      <c r="C58" s="53"/>
      <c r="D58" s="53"/>
    </row>
    <row r="59" spans="1:4" x14ac:dyDescent="0.45">
      <c r="A59" s="12" t="s">
        <v>170</v>
      </c>
      <c r="B59" s="39"/>
      <c r="C59" s="53"/>
      <c r="D59" s="53"/>
    </row>
    <row r="62" spans="1:4" x14ac:dyDescent="0.45">
      <c r="A62" s="17" t="s">
        <v>70</v>
      </c>
    </row>
    <row r="63" spans="1:4" x14ac:dyDescent="0.45">
      <c r="A63" s="17" t="s">
        <v>71</v>
      </c>
    </row>
    <row r="64" spans="1:4" x14ac:dyDescent="0.45">
      <c r="A64" s="17"/>
    </row>
    <row r="65" spans="1:4" x14ac:dyDescent="0.45">
      <c r="A65" s="17" t="s">
        <v>72</v>
      </c>
    </row>
    <row r="66" spans="1:4" x14ac:dyDescent="0.45">
      <c r="A66" s="17" t="s">
        <v>73</v>
      </c>
    </row>
    <row r="67" spans="1:4" x14ac:dyDescent="0.45">
      <c r="A67" s="17" t="s">
        <v>74</v>
      </c>
    </row>
    <row r="70" spans="1:4" x14ac:dyDescent="0.45">
      <c r="C70" s="59"/>
      <c r="D70" s="59"/>
    </row>
    <row r="71" spans="1:4" x14ac:dyDescent="0.45">
      <c r="C71" s="59"/>
      <c r="D71" s="59"/>
    </row>
    <row r="72" spans="1:4" x14ac:dyDescent="0.45">
      <c r="C72" s="60"/>
      <c r="D72" s="60"/>
    </row>
    <row r="73" spans="1:4" x14ac:dyDescent="0.45">
      <c r="C73" s="59"/>
      <c r="D73" s="60"/>
    </row>
    <row r="74" spans="1:4" x14ac:dyDescent="0.45">
      <c r="C74" s="60"/>
      <c r="D74" s="60"/>
    </row>
    <row r="75" spans="1:4" x14ac:dyDescent="0.45">
      <c r="C75" s="60"/>
      <c r="D75" s="60"/>
    </row>
    <row r="76" spans="1:4" x14ac:dyDescent="0.45">
      <c r="C76" s="65"/>
      <c r="D76" s="65"/>
    </row>
  </sheetData>
  <mergeCells count="3">
    <mergeCell ref="B47:B48"/>
    <mergeCell ref="C47:C48"/>
    <mergeCell ref="D47:D48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7"/>
  <sheetViews>
    <sheetView topLeftCell="A61" workbookViewId="0">
      <selection activeCell="D78" sqref="D78"/>
    </sheetView>
  </sheetViews>
  <sheetFormatPr defaultColWidth="9.1328125" defaultRowHeight="12.6" x14ac:dyDescent="0.45"/>
  <cols>
    <col min="1" max="1" width="61.73046875" style="19" customWidth="1"/>
    <col min="2" max="2" width="10.86328125" style="19" customWidth="1"/>
    <col min="3" max="4" width="27" style="19" customWidth="1"/>
    <col min="5" max="256" width="9.1328125" style="19"/>
    <col min="257" max="257" width="61.73046875" style="19" customWidth="1"/>
    <col min="258" max="258" width="10.86328125" style="19" customWidth="1"/>
    <col min="259" max="260" width="27" style="19" customWidth="1"/>
    <col min="261" max="512" width="9.1328125" style="19"/>
    <col min="513" max="513" width="61.73046875" style="19" customWidth="1"/>
    <col min="514" max="514" width="10.86328125" style="19" customWidth="1"/>
    <col min="515" max="516" width="27" style="19" customWidth="1"/>
    <col min="517" max="768" width="9.1328125" style="19"/>
    <col min="769" max="769" width="61.73046875" style="19" customWidth="1"/>
    <col min="770" max="770" width="10.86328125" style="19" customWidth="1"/>
    <col min="771" max="772" width="27" style="19" customWidth="1"/>
    <col min="773" max="1024" width="9.1328125" style="19"/>
    <col min="1025" max="1025" width="61.73046875" style="19" customWidth="1"/>
    <col min="1026" max="1026" width="10.86328125" style="19" customWidth="1"/>
    <col min="1027" max="1028" width="27" style="19" customWidth="1"/>
    <col min="1029" max="1280" width="9.1328125" style="19"/>
    <col min="1281" max="1281" width="61.73046875" style="19" customWidth="1"/>
    <col min="1282" max="1282" width="10.86328125" style="19" customWidth="1"/>
    <col min="1283" max="1284" width="27" style="19" customWidth="1"/>
    <col min="1285" max="1536" width="9.1328125" style="19"/>
    <col min="1537" max="1537" width="61.73046875" style="19" customWidth="1"/>
    <col min="1538" max="1538" width="10.86328125" style="19" customWidth="1"/>
    <col min="1539" max="1540" width="27" style="19" customWidth="1"/>
    <col min="1541" max="1792" width="9.1328125" style="19"/>
    <col min="1793" max="1793" width="61.73046875" style="19" customWidth="1"/>
    <col min="1794" max="1794" width="10.86328125" style="19" customWidth="1"/>
    <col min="1795" max="1796" width="27" style="19" customWidth="1"/>
    <col min="1797" max="2048" width="9.1328125" style="19"/>
    <col min="2049" max="2049" width="61.73046875" style="19" customWidth="1"/>
    <col min="2050" max="2050" width="10.86328125" style="19" customWidth="1"/>
    <col min="2051" max="2052" width="27" style="19" customWidth="1"/>
    <col min="2053" max="2304" width="9.1328125" style="19"/>
    <col min="2305" max="2305" width="61.73046875" style="19" customWidth="1"/>
    <col min="2306" max="2306" width="10.86328125" style="19" customWidth="1"/>
    <col min="2307" max="2308" width="27" style="19" customWidth="1"/>
    <col min="2309" max="2560" width="9.1328125" style="19"/>
    <col min="2561" max="2561" width="61.73046875" style="19" customWidth="1"/>
    <col min="2562" max="2562" width="10.86328125" style="19" customWidth="1"/>
    <col min="2563" max="2564" width="27" style="19" customWidth="1"/>
    <col min="2565" max="2816" width="9.1328125" style="19"/>
    <col min="2817" max="2817" width="61.73046875" style="19" customWidth="1"/>
    <col min="2818" max="2818" width="10.86328125" style="19" customWidth="1"/>
    <col min="2819" max="2820" width="27" style="19" customWidth="1"/>
    <col min="2821" max="3072" width="9.1328125" style="19"/>
    <col min="3073" max="3073" width="61.73046875" style="19" customWidth="1"/>
    <col min="3074" max="3074" width="10.86328125" style="19" customWidth="1"/>
    <col min="3075" max="3076" width="27" style="19" customWidth="1"/>
    <col min="3077" max="3328" width="9.1328125" style="19"/>
    <col min="3329" max="3329" width="61.73046875" style="19" customWidth="1"/>
    <col min="3330" max="3330" width="10.86328125" style="19" customWidth="1"/>
    <col min="3331" max="3332" width="27" style="19" customWidth="1"/>
    <col min="3333" max="3584" width="9.1328125" style="19"/>
    <col min="3585" max="3585" width="61.73046875" style="19" customWidth="1"/>
    <col min="3586" max="3586" width="10.86328125" style="19" customWidth="1"/>
    <col min="3587" max="3588" width="27" style="19" customWidth="1"/>
    <col min="3589" max="3840" width="9.1328125" style="19"/>
    <col min="3841" max="3841" width="61.73046875" style="19" customWidth="1"/>
    <col min="3842" max="3842" width="10.86328125" style="19" customWidth="1"/>
    <col min="3843" max="3844" width="27" style="19" customWidth="1"/>
    <col min="3845" max="4096" width="9.1328125" style="19"/>
    <col min="4097" max="4097" width="61.73046875" style="19" customWidth="1"/>
    <col min="4098" max="4098" width="10.86328125" style="19" customWidth="1"/>
    <col min="4099" max="4100" width="27" style="19" customWidth="1"/>
    <col min="4101" max="4352" width="9.1328125" style="19"/>
    <col min="4353" max="4353" width="61.73046875" style="19" customWidth="1"/>
    <col min="4354" max="4354" width="10.86328125" style="19" customWidth="1"/>
    <col min="4355" max="4356" width="27" style="19" customWidth="1"/>
    <col min="4357" max="4608" width="9.1328125" style="19"/>
    <col min="4609" max="4609" width="61.73046875" style="19" customWidth="1"/>
    <col min="4610" max="4610" width="10.86328125" style="19" customWidth="1"/>
    <col min="4611" max="4612" width="27" style="19" customWidth="1"/>
    <col min="4613" max="4864" width="9.1328125" style="19"/>
    <col min="4865" max="4865" width="61.73046875" style="19" customWidth="1"/>
    <col min="4866" max="4866" width="10.86328125" style="19" customWidth="1"/>
    <col min="4867" max="4868" width="27" style="19" customWidth="1"/>
    <col min="4869" max="5120" width="9.1328125" style="19"/>
    <col min="5121" max="5121" width="61.73046875" style="19" customWidth="1"/>
    <col min="5122" max="5122" width="10.86328125" style="19" customWidth="1"/>
    <col min="5123" max="5124" width="27" style="19" customWidth="1"/>
    <col min="5125" max="5376" width="9.1328125" style="19"/>
    <col min="5377" max="5377" width="61.73046875" style="19" customWidth="1"/>
    <col min="5378" max="5378" width="10.86328125" style="19" customWidth="1"/>
    <col min="5379" max="5380" width="27" style="19" customWidth="1"/>
    <col min="5381" max="5632" width="9.1328125" style="19"/>
    <col min="5633" max="5633" width="61.73046875" style="19" customWidth="1"/>
    <col min="5634" max="5634" width="10.86328125" style="19" customWidth="1"/>
    <col min="5635" max="5636" width="27" style="19" customWidth="1"/>
    <col min="5637" max="5888" width="9.1328125" style="19"/>
    <col min="5889" max="5889" width="61.73046875" style="19" customWidth="1"/>
    <col min="5890" max="5890" width="10.86328125" style="19" customWidth="1"/>
    <col min="5891" max="5892" width="27" style="19" customWidth="1"/>
    <col min="5893" max="6144" width="9.1328125" style="19"/>
    <col min="6145" max="6145" width="61.73046875" style="19" customWidth="1"/>
    <col min="6146" max="6146" width="10.86328125" style="19" customWidth="1"/>
    <col min="6147" max="6148" width="27" style="19" customWidth="1"/>
    <col min="6149" max="6400" width="9.1328125" style="19"/>
    <col min="6401" max="6401" width="61.73046875" style="19" customWidth="1"/>
    <col min="6402" max="6402" width="10.86328125" style="19" customWidth="1"/>
    <col min="6403" max="6404" width="27" style="19" customWidth="1"/>
    <col min="6405" max="6656" width="9.1328125" style="19"/>
    <col min="6657" max="6657" width="61.73046875" style="19" customWidth="1"/>
    <col min="6658" max="6658" width="10.86328125" style="19" customWidth="1"/>
    <col min="6659" max="6660" width="27" style="19" customWidth="1"/>
    <col min="6661" max="6912" width="9.1328125" style="19"/>
    <col min="6913" max="6913" width="61.73046875" style="19" customWidth="1"/>
    <col min="6914" max="6914" width="10.86328125" style="19" customWidth="1"/>
    <col min="6915" max="6916" width="27" style="19" customWidth="1"/>
    <col min="6917" max="7168" width="9.1328125" style="19"/>
    <col min="7169" max="7169" width="61.73046875" style="19" customWidth="1"/>
    <col min="7170" max="7170" width="10.86328125" style="19" customWidth="1"/>
    <col min="7171" max="7172" width="27" style="19" customWidth="1"/>
    <col min="7173" max="7424" width="9.1328125" style="19"/>
    <col min="7425" max="7425" width="61.73046875" style="19" customWidth="1"/>
    <col min="7426" max="7426" width="10.86328125" style="19" customWidth="1"/>
    <col min="7427" max="7428" width="27" style="19" customWidth="1"/>
    <col min="7429" max="7680" width="9.1328125" style="19"/>
    <col min="7681" max="7681" width="61.73046875" style="19" customWidth="1"/>
    <col min="7682" max="7682" width="10.86328125" style="19" customWidth="1"/>
    <col min="7683" max="7684" width="27" style="19" customWidth="1"/>
    <col min="7685" max="7936" width="9.1328125" style="19"/>
    <col min="7937" max="7937" width="61.73046875" style="19" customWidth="1"/>
    <col min="7938" max="7938" width="10.86328125" style="19" customWidth="1"/>
    <col min="7939" max="7940" width="27" style="19" customWidth="1"/>
    <col min="7941" max="8192" width="9.1328125" style="19"/>
    <col min="8193" max="8193" width="61.73046875" style="19" customWidth="1"/>
    <col min="8194" max="8194" width="10.86328125" style="19" customWidth="1"/>
    <col min="8195" max="8196" width="27" style="19" customWidth="1"/>
    <col min="8197" max="8448" width="9.1328125" style="19"/>
    <col min="8449" max="8449" width="61.73046875" style="19" customWidth="1"/>
    <col min="8450" max="8450" width="10.86328125" style="19" customWidth="1"/>
    <col min="8451" max="8452" width="27" style="19" customWidth="1"/>
    <col min="8453" max="8704" width="9.1328125" style="19"/>
    <col min="8705" max="8705" width="61.73046875" style="19" customWidth="1"/>
    <col min="8706" max="8706" width="10.86328125" style="19" customWidth="1"/>
    <col min="8707" max="8708" width="27" style="19" customWidth="1"/>
    <col min="8709" max="8960" width="9.1328125" style="19"/>
    <col min="8961" max="8961" width="61.73046875" style="19" customWidth="1"/>
    <col min="8962" max="8962" width="10.86328125" style="19" customWidth="1"/>
    <col min="8963" max="8964" width="27" style="19" customWidth="1"/>
    <col min="8965" max="9216" width="9.1328125" style="19"/>
    <col min="9217" max="9217" width="61.73046875" style="19" customWidth="1"/>
    <col min="9218" max="9218" width="10.86328125" style="19" customWidth="1"/>
    <col min="9219" max="9220" width="27" style="19" customWidth="1"/>
    <col min="9221" max="9472" width="9.1328125" style="19"/>
    <col min="9473" max="9473" width="61.73046875" style="19" customWidth="1"/>
    <col min="9474" max="9474" width="10.86328125" style="19" customWidth="1"/>
    <col min="9475" max="9476" width="27" style="19" customWidth="1"/>
    <col min="9477" max="9728" width="9.1328125" style="19"/>
    <col min="9729" max="9729" width="61.73046875" style="19" customWidth="1"/>
    <col min="9730" max="9730" width="10.86328125" style="19" customWidth="1"/>
    <col min="9731" max="9732" width="27" style="19" customWidth="1"/>
    <col min="9733" max="9984" width="9.1328125" style="19"/>
    <col min="9985" max="9985" width="61.73046875" style="19" customWidth="1"/>
    <col min="9986" max="9986" width="10.86328125" style="19" customWidth="1"/>
    <col min="9987" max="9988" width="27" style="19" customWidth="1"/>
    <col min="9989" max="10240" width="9.1328125" style="19"/>
    <col min="10241" max="10241" width="61.73046875" style="19" customWidth="1"/>
    <col min="10242" max="10242" width="10.86328125" style="19" customWidth="1"/>
    <col min="10243" max="10244" width="27" style="19" customWidth="1"/>
    <col min="10245" max="10496" width="9.1328125" style="19"/>
    <col min="10497" max="10497" width="61.73046875" style="19" customWidth="1"/>
    <col min="10498" max="10498" width="10.86328125" style="19" customWidth="1"/>
    <col min="10499" max="10500" width="27" style="19" customWidth="1"/>
    <col min="10501" max="10752" width="9.1328125" style="19"/>
    <col min="10753" max="10753" width="61.73046875" style="19" customWidth="1"/>
    <col min="10754" max="10754" width="10.86328125" style="19" customWidth="1"/>
    <col min="10755" max="10756" width="27" style="19" customWidth="1"/>
    <col min="10757" max="11008" width="9.1328125" style="19"/>
    <col min="11009" max="11009" width="61.73046875" style="19" customWidth="1"/>
    <col min="11010" max="11010" width="10.86328125" style="19" customWidth="1"/>
    <col min="11011" max="11012" width="27" style="19" customWidth="1"/>
    <col min="11013" max="11264" width="9.1328125" style="19"/>
    <col min="11265" max="11265" width="61.73046875" style="19" customWidth="1"/>
    <col min="11266" max="11266" width="10.86328125" style="19" customWidth="1"/>
    <col min="11267" max="11268" width="27" style="19" customWidth="1"/>
    <col min="11269" max="11520" width="9.1328125" style="19"/>
    <col min="11521" max="11521" width="61.73046875" style="19" customWidth="1"/>
    <col min="11522" max="11522" width="10.86328125" style="19" customWidth="1"/>
    <col min="11523" max="11524" width="27" style="19" customWidth="1"/>
    <col min="11525" max="11776" width="9.1328125" style="19"/>
    <col min="11777" max="11777" width="61.73046875" style="19" customWidth="1"/>
    <col min="11778" max="11778" width="10.86328125" style="19" customWidth="1"/>
    <col min="11779" max="11780" width="27" style="19" customWidth="1"/>
    <col min="11781" max="12032" width="9.1328125" style="19"/>
    <col min="12033" max="12033" width="61.73046875" style="19" customWidth="1"/>
    <col min="12034" max="12034" width="10.86328125" style="19" customWidth="1"/>
    <col min="12035" max="12036" width="27" style="19" customWidth="1"/>
    <col min="12037" max="12288" width="9.1328125" style="19"/>
    <col min="12289" max="12289" width="61.73046875" style="19" customWidth="1"/>
    <col min="12290" max="12290" width="10.86328125" style="19" customWidth="1"/>
    <col min="12291" max="12292" width="27" style="19" customWidth="1"/>
    <col min="12293" max="12544" width="9.1328125" style="19"/>
    <col min="12545" max="12545" width="61.73046875" style="19" customWidth="1"/>
    <col min="12546" max="12546" width="10.86328125" style="19" customWidth="1"/>
    <col min="12547" max="12548" width="27" style="19" customWidth="1"/>
    <col min="12549" max="12800" width="9.1328125" style="19"/>
    <col min="12801" max="12801" width="61.73046875" style="19" customWidth="1"/>
    <col min="12802" max="12802" width="10.86328125" style="19" customWidth="1"/>
    <col min="12803" max="12804" width="27" style="19" customWidth="1"/>
    <col min="12805" max="13056" width="9.1328125" style="19"/>
    <col min="13057" max="13057" width="61.73046875" style="19" customWidth="1"/>
    <col min="13058" max="13058" width="10.86328125" style="19" customWidth="1"/>
    <col min="13059" max="13060" width="27" style="19" customWidth="1"/>
    <col min="13061" max="13312" width="9.1328125" style="19"/>
    <col min="13313" max="13313" width="61.73046875" style="19" customWidth="1"/>
    <col min="13314" max="13314" width="10.86328125" style="19" customWidth="1"/>
    <col min="13315" max="13316" width="27" style="19" customWidth="1"/>
    <col min="13317" max="13568" width="9.1328125" style="19"/>
    <col min="13569" max="13569" width="61.73046875" style="19" customWidth="1"/>
    <col min="13570" max="13570" width="10.86328125" style="19" customWidth="1"/>
    <col min="13571" max="13572" width="27" style="19" customWidth="1"/>
    <col min="13573" max="13824" width="9.1328125" style="19"/>
    <col min="13825" max="13825" width="61.73046875" style="19" customWidth="1"/>
    <col min="13826" max="13826" width="10.86328125" style="19" customWidth="1"/>
    <col min="13827" max="13828" width="27" style="19" customWidth="1"/>
    <col min="13829" max="14080" width="9.1328125" style="19"/>
    <col min="14081" max="14081" width="61.73046875" style="19" customWidth="1"/>
    <col min="14082" max="14082" width="10.86328125" style="19" customWidth="1"/>
    <col min="14083" max="14084" width="27" style="19" customWidth="1"/>
    <col min="14085" max="14336" width="9.1328125" style="19"/>
    <col min="14337" max="14337" width="61.73046875" style="19" customWidth="1"/>
    <col min="14338" max="14338" width="10.86328125" style="19" customWidth="1"/>
    <col min="14339" max="14340" width="27" style="19" customWidth="1"/>
    <col min="14341" max="14592" width="9.1328125" style="19"/>
    <col min="14593" max="14593" width="61.73046875" style="19" customWidth="1"/>
    <col min="14594" max="14594" width="10.86328125" style="19" customWidth="1"/>
    <col min="14595" max="14596" width="27" style="19" customWidth="1"/>
    <col min="14597" max="14848" width="9.1328125" style="19"/>
    <col min="14849" max="14849" width="61.73046875" style="19" customWidth="1"/>
    <col min="14850" max="14850" width="10.86328125" style="19" customWidth="1"/>
    <col min="14851" max="14852" width="27" style="19" customWidth="1"/>
    <col min="14853" max="15104" width="9.1328125" style="19"/>
    <col min="15105" max="15105" width="61.73046875" style="19" customWidth="1"/>
    <col min="15106" max="15106" width="10.86328125" style="19" customWidth="1"/>
    <col min="15107" max="15108" width="27" style="19" customWidth="1"/>
    <col min="15109" max="15360" width="9.1328125" style="19"/>
    <col min="15361" max="15361" width="61.73046875" style="19" customWidth="1"/>
    <col min="15362" max="15362" width="10.86328125" style="19" customWidth="1"/>
    <col min="15363" max="15364" width="27" style="19" customWidth="1"/>
    <col min="15365" max="15616" width="9.1328125" style="19"/>
    <col min="15617" max="15617" width="61.73046875" style="19" customWidth="1"/>
    <col min="15618" max="15618" width="10.86328125" style="19" customWidth="1"/>
    <col min="15619" max="15620" width="27" style="19" customWidth="1"/>
    <col min="15621" max="15872" width="9.1328125" style="19"/>
    <col min="15873" max="15873" width="61.73046875" style="19" customWidth="1"/>
    <col min="15874" max="15874" width="10.86328125" style="19" customWidth="1"/>
    <col min="15875" max="15876" width="27" style="19" customWidth="1"/>
    <col min="15877" max="16128" width="9.1328125" style="19"/>
    <col min="16129" max="16129" width="61.73046875" style="19" customWidth="1"/>
    <col min="16130" max="16130" width="10.86328125" style="19" customWidth="1"/>
    <col min="16131" max="16132" width="27" style="19" customWidth="1"/>
    <col min="16133" max="16384" width="9.1328125" style="19"/>
  </cols>
  <sheetData>
    <row r="2" spans="1:4" x14ac:dyDescent="0.45">
      <c r="A2" s="18" t="s">
        <v>0</v>
      </c>
      <c r="B2" s="18" t="s">
        <v>1</v>
      </c>
    </row>
    <row r="3" spans="1:4" x14ac:dyDescent="0.45">
      <c r="A3" s="18" t="s">
        <v>2</v>
      </c>
      <c r="B3" s="18" t="s">
        <v>3</v>
      </c>
    </row>
    <row r="4" spans="1:4" x14ac:dyDescent="0.45">
      <c r="A4" s="20"/>
      <c r="B4" s="20" t="s">
        <v>4</v>
      </c>
    </row>
    <row r="5" spans="1:4" x14ac:dyDescent="0.45">
      <c r="A5" s="18" t="s">
        <v>5</v>
      </c>
      <c r="B5" s="21">
        <v>65</v>
      </c>
    </row>
    <row r="6" spans="1:4" x14ac:dyDescent="0.45">
      <c r="A6" s="22" t="s">
        <v>6</v>
      </c>
      <c r="B6" s="23" t="s">
        <v>7</v>
      </c>
    </row>
    <row r="7" spans="1:4" x14ac:dyDescent="0.45">
      <c r="A7" s="24" t="s">
        <v>8</v>
      </c>
      <c r="B7" s="24" t="s">
        <v>9</v>
      </c>
    </row>
    <row r="9" spans="1:4" x14ac:dyDescent="0.45">
      <c r="B9" s="25" t="s">
        <v>75</v>
      </c>
    </row>
    <row r="10" spans="1:4" x14ac:dyDescent="0.45">
      <c r="B10" s="25" t="s">
        <v>216</v>
      </c>
    </row>
    <row r="11" spans="1:4" x14ac:dyDescent="0.45">
      <c r="A11" s="26"/>
    </row>
    <row r="12" spans="1:4" x14ac:dyDescent="0.45">
      <c r="A12" s="26"/>
      <c r="D12" s="27" t="s">
        <v>11</v>
      </c>
    </row>
    <row r="13" spans="1:4" ht="25.2" x14ac:dyDescent="0.45">
      <c r="A13" s="28" t="s">
        <v>76</v>
      </c>
      <c r="B13" s="28" t="s">
        <v>13</v>
      </c>
      <c r="C13" s="28" t="s">
        <v>217</v>
      </c>
      <c r="D13" s="28" t="s">
        <v>218</v>
      </c>
    </row>
    <row r="14" spans="1:4" x14ac:dyDescent="0.45">
      <c r="A14" s="81" t="s">
        <v>77</v>
      </c>
      <c r="B14" s="81"/>
      <c r="C14" s="81"/>
      <c r="D14" s="81"/>
    </row>
    <row r="15" spans="1:4" ht="25.2" x14ac:dyDescent="0.45">
      <c r="A15" s="29" t="s">
        <v>78</v>
      </c>
      <c r="B15" s="28">
        <v>10</v>
      </c>
      <c r="C15" s="52">
        <f>SUM(C17:C22)</f>
        <v>2189007.6869500005</v>
      </c>
      <c r="D15" s="52">
        <f>SUM(D17:D22)</f>
        <v>480401.73904000001</v>
      </c>
    </row>
    <row r="16" spans="1:4" x14ac:dyDescent="0.45">
      <c r="A16" s="29" t="s">
        <v>79</v>
      </c>
      <c r="B16" s="30"/>
      <c r="C16" s="52"/>
      <c r="D16" s="52"/>
    </row>
    <row r="17" spans="1:4" x14ac:dyDescent="0.45">
      <c r="A17" s="29" t="s">
        <v>80</v>
      </c>
      <c r="B17" s="28">
        <v>11</v>
      </c>
      <c r="C17" s="52">
        <f>[3]TDSheet!$W$22/1000</f>
        <v>912821.50770000007</v>
      </c>
      <c r="D17" s="52">
        <f>[3]TDSheet!$X$22/1000</f>
        <v>85659.319220000005</v>
      </c>
    </row>
    <row r="18" spans="1:4" x14ac:dyDescent="0.45">
      <c r="A18" s="29" t="s">
        <v>81</v>
      </c>
      <c r="B18" s="28">
        <v>12</v>
      </c>
      <c r="C18" s="52"/>
      <c r="D18" s="52"/>
    </row>
    <row r="19" spans="1:4" x14ac:dyDescent="0.45">
      <c r="A19" s="29" t="s">
        <v>82</v>
      </c>
      <c r="B19" s="28">
        <v>13</v>
      </c>
      <c r="C19" s="52">
        <f>[3]TDSheet!$W$23/1000</f>
        <v>1018973.2061900005</v>
      </c>
      <c r="D19" s="52">
        <f>[3]TDSheet!$X$23/1000</f>
        <v>295182.41936</v>
      </c>
    </row>
    <row r="20" spans="1:4" x14ac:dyDescent="0.45">
      <c r="A20" s="29" t="s">
        <v>83</v>
      </c>
      <c r="B20" s="28">
        <v>14</v>
      </c>
      <c r="C20" s="52"/>
      <c r="D20" s="52"/>
    </row>
    <row r="21" spans="1:4" x14ac:dyDescent="0.45">
      <c r="A21" s="29" t="s">
        <v>84</v>
      </c>
      <c r="B21" s="28">
        <v>15</v>
      </c>
      <c r="C21" s="52"/>
      <c r="D21" s="52"/>
    </row>
    <row r="22" spans="1:4" x14ac:dyDescent="0.45">
      <c r="A22" s="29" t="s">
        <v>85</v>
      </c>
      <c r="B22" s="28">
        <v>16</v>
      </c>
      <c r="C22" s="52">
        <f>[3]TDSheet!$W$25/1000</f>
        <v>257212.97305999996</v>
      </c>
      <c r="D22" s="52">
        <f>[3]TDSheet!$X$25/1000</f>
        <v>99560.000459999996</v>
      </c>
    </row>
    <row r="23" spans="1:4" x14ac:dyDescent="0.45">
      <c r="A23" s="29" t="s">
        <v>86</v>
      </c>
      <c r="B23" s="28">
        <v>20</v>
      </c>
      <c r="C23" s="52">
        <f>SUM(C25:C31)</f>
        <v>1919544.2784000002</v>
      </c>
      <c r="D23" s="52">
        <f>SUM(D25:D31)</f>
        <v>225766.05067</v>
      </c>
    </row>
    <row r="24" spans="1:4" x14ac:dyDescent="0.45">
      <c r="A24" s="29" t="s">
        <v>79</v>
      </c>
      <c r="B24" s="30"/>
      <c r="C24" s="52"/>
      <c r="D24" s="52"/>
    </row>
    <row r="25" spans="1:4" x14ac:dyDescent="0.45">
      <c r="A25" s="29" t="s">
        <v>87</v>
      </c>
      <c r="B25" s="28">
        <v>21</v>
      </c>
      <c r="C25" s="52">
        <f>[3]TDSheet!$W$28/1000</f>
        <v>494642.83119</v>
      </c>
      <c r="D25" s="52">
        <f>[3]TDSheet!$X$28/1000</f>
        <v>27473.59434</v>
      </c>
    </row>
    <row r="26" spans="1:4" x14ac:dyDescent="0.45">
      <c r="A26" s="29" t="s">
        <v>88</v>
      </c>
      <c r="B26" s="28">
        <v>22</v>
      </c>
      <c r="C26" s="52">
        <f>[3]TDSheet!$W$29/1000</f>
        <v>541010.62773000007</v>
      </c>
      <c r="D26" s="52">
        <f>[3]TDSheet!$X$29/1000</f>
        <v>123402.8741</v>
      </c>
    </row>
    <row r="27" spans="1:4" x14ac:dyDescent="0.45">
      <c r="A27" s="29" t="s">
        <v>89</v>
      </c>
      <c r="B27" s="28">
        <v>23</v>
      </c>
      <c r="C27" s="52">
        <f>[3]TDSheet!$W$30/1000</f>
        <v>381641.21211000002</v>
      </c>
      <c r="D27" s="52">
        <f>[3]TDSheet!$X$30/1000</f>
        <v>14064.50959</v>
      </c>
    </row>
    <row r="28" spans="1:4" x14ac:dyDescent="0.45">
      <c r="A28" s="29" t="s">
        <v>90</v>
      </c>
      <c r="B28" s="28">
        <v>24</v>
      </c>
      <c r="C28" s="52"/>
      <c r="D28" s="52"/>
    </row>
    <row r="29" spans="1:4" x14ac:dyDescent="0.45">
      <c r="A29" s="29" t="s">
        <v>91</v>
      </c>
      <c r="B29" s="28">
        <v>25</v>
      </c>
      <c r="C29" s="52"/>
      <c r="D29" s="52"/>
    </row>
    <row r="30" spans="1:4" x14ac:dyDescent="0.45">
      <c r="A30" s="29" t="s">
        <v>92</v>
      </c>
      <c r="B30" s="28">
        <v>26</v>
      </c>
      <c r="C30" s="52">
        <f>[3]TDSheet!$W$33/1000</f>
        <v>502249.60736999998</v>
      </c>
      <c r="D30" s="52">
        <f>[3]TDSheet!$X$33/1000</f>
        <v>60825.072639999999</v>
      </c>
    </row>
    <row r="31" spans="1:4" x14ac:dyDescent="0.45">
      <c r="A31" s="29" t="s">
        <v>93</v>
      </c>
      <c r="B31" s="28">
        <v>27</v>
      </c>
      <c r="C31" s="52"/>
      <c r="D31" s="52"/>
    </row>
    <row r="32" spans="1:4" ht="24.6" x14ac:dyDescent="0.45">
      <c r="A32" s="31" t="s">
        <v>94</v>
      </c>
      <c r="B32" s="32">
        <v>30</v>
      </c>
      <c r="C32" s="51">
        <f>C15-C23</f>
        <v>269463.40855000028</v>
      </c>
      <c r="D32" s="51">
        <f>D15-D23</f>
        <v>254635.68837000002</v>
      </c>
    </row>
    <row r="33" spans="1:4" x14ac:dyDescent="0.45">
      <c r="A33" s="81" t="s">
        <v>95</v>
      </c>
      <c r="B33" s="81"/>
      <c r="C33" s="81"/>
      <c r="D33" s="81"/>
    </row>
    <row r="34" spans="1:4" ht="25.2" x14ac:dyDescent="0.45">
      <c r="A34" s="29" t="s">
        <v>96</v>
      </c>
      <c r="B34" s="28">
        <v>40</v>
      </c>
      <c r="C34" s="52">
        <f>SUM(C36:C46)</f>
        <v>5756305.8815399995</v>
      </c>
      <c r="D34" s="52">
        <f>SUM(D36:D46)</f>
        <v>2912965.5926899998</v>
      </c>
    </row>
    <row r="35" spans="1:4" x14ac:dyDescent="0.45">
      <c r="A35" s="29" t="s">
        <v>79</v>
      </c>
      <c r="B35" s="30"/>
      <c r="C35" s="52"/>
      <c r="D35" s="52"/>
    </row>
    <row r="36" spans="1:4" x14ac:dyDescent="0.45">
      <c r="A36" s="29" t="s">
        <v>97</v>
      </c>
      <c r="B36" s="28">
        <v>41</v>
      </c>
      <c r="C36" s="52">
        <f>[3]TDSheet!$W$39/1000</f>
        <v>3196951.4599799998</v>
      </c>
      <c r="D36" s="52"/>
    </row>
    <row r="37" spans="1:4" x14ac:dyDescent="0.45">
      <c r="A37" s="29" t="s">
        <v>98</v>
      </c>
      <c r="B37" s="28">
        <v>42</v>
      </c>
      <c r="C37" s="52"/>
      <c r="D37" s="52"/>
    </row>
    <row r="38" spans="1:4" x14ac:dyDescent="0.45">
      <c r="A38" s="29" t="s">
        <v>99</v>
      </c>
      <c r="B38" s="28">
        <v>43</v>
      </c>
      <c r="C38" s="52"/>
      <c r="D38" s="52"/>
    </row>
    <row r="39" spans="1:4" ht="25.2" x14ac:dyDescent="0.45">
      <c r="A39" s="29" t="s">
        <v>100</v>
      </c>
      <c r="B39" s="28">
        <v>44</v>
      </c>
      <c r="C39" s="52"/>
      <c r="D39" s="52"/>
    </row>
    <row r="40" spans="1:4" x14ac:dyDescent="0.45">
      <c r="A40" s="29" t="s">
        <v>101</v>
      </c>
      <c r="B40" s="28">
        <v>45</v>
      </c>
      <c r="C40" s="52"/>
      <c r="D40" s="52"/>
    </row>
    <row r="41" spans="1:4" ht="25.2" x14ac:dyDescent="0.45">
      <c r="A41" s="29" t="s">
        <v>102</v>
      </c>
      <c r="B41" s="28">
        <v>46</v>
      </c>
      <c r="C41" s="52"/>
      <c r="D41" s="52"/>
    </row>
    <row r="42" spans="1:4" x14ac:dyDescent="0.45">
      <c r="A42" s="29" t="s">
        <v>103</v>
      </c>
      <c r="B42" s="28">
        <v>47</v>
      </c>
      <c r="C42" s="52">
        <f>[3]TDSheet!$W$42/1000</f>
        <v>2554003.5573</v>
      </c>
      <c r="D42" s="52">
        <f>[3]TDSheet!$X$42/1000</f>
        <v>2910002.7892499999</v>
      </c>
    </row>
    <row r="43" spans="1:4" x14ac:dyDescent="0.45">
      <c r="A43" s="29" t="s">
        <v>104</v>
      </c>
      <c r="B43" s="28">
        <v>48</v>
      </c>
      <c r="C43" s="52"/>
      <c r="D43" s="52"/>
    </row>
    <row r="44" spans="1:4" x14ac:dyDescent="0.45">
      <c r="A44" s="29" t="s">
        <v>105</v>
      </c>
      <c r="B44" s="28">
        <v>49</v>
      </c>
      <c r="C44" s="52"/>
      <c r="D44" s="52"/>
    </row>
    <row r="45" spans="1:4" x14ac:dyDescent="0.45">
      <c r="A45" s="29" t="s">
        <v>106</v>
      </c>
      <c r="B45" s="28">
        <v>50</v>
      </c>
      <c r="C45" s="52">
        <f>[3]TDSheet!$W$45/1000</f>
        <v>5350.8642599999994</v>
      </c>
      <c r="D45" s="52">
        <f>[3]TDSheet!$X$45/1000</f>
        <v>2962.8034400000001</v>
      </c>
    </row>
    <row r="46" spans="1:4" x14ac:dyDescent="0.45">
      <c r="A46" s="29" t="s">
        <v>85</v>
      </c>
      <c r="B46" s="28">
        <v>51</v>
      </c>
      <c r="C46" s="52"/>
      <c r="D46" s="52"/>
    </row>
    <row r="47" spans="1:4" x14ac:dyDescent="0.45">
      <c r="A47" s="29" t="s">
        <v>107</v>
      </c>
      <c r="B47" s="28">
        <v>60</v>
      </c>
      <c r="C47" s="52">
        <f>SUM(C49:C59)</f>
        <v>2895291.5098899999</v>
      </c>
      <c r="D47" s="52">
        <f>SUM(D49:D59)</f>
        <v>2911904.5152499997</v>
      </c>
    </row>
    <row r="48" spans="1:4" x14ac:dyDescent="0.45">
      <c r="A48" s="29" t="s">
        <v>79</v>
      </c>
      <c r="B48" s="30"/>
      <c r="C48" s="52"/>
      <c r="D48" s="52"/>
    </row>
    <row r="49" spans="1:4" x14ac:dyDescent="0.45">
      <c r="A49" s="29" t="s">
        <v>108</v>
      </c>
      <c r="B49" s="28">
        <v>61</v>
      </c>
      <c r="C49" s="52">
        <f>[3]TDSheet!$W$48/1000</f>
        <v>141287.76459999999</v>
      </c>
      <c r="D49" s="52">
        <f>[3]TDSheet!$X$48/1000</f>
        <v>1901.7260000000001</v>
      </c>
    </row>
    <row r="50" spans="1:4" x14ac:dyDescent="0.45">
      <c r="A50" s="29" t="s">
        <v>109</v>
      </c>
      <c r="B50" s="28">
        <v>62</v>
      </c>
      <c r="C50" s="52"/>
      <c r="D50" s="52"/>
    </row>
    <row r="51" spans="1:4" x14ac:dyDescent="0.45">
      <c r="A51" s="29" t="s">
        <v>110</v>
      </c>
      <c r="B51" s="28">
        <v>63</v>
      </c>
      <c r="C51" s="52"/>
      <c r="D51" s="52"/>
    </row>
    <row r="52" spans="1:4" ht="37.799999999999997" x14ac:dyDescent="0.45">
      <c r="A52" s="29" t="s">
        <v>111</v>
      </c>
      <c r="B52" s="28">
        <v>64</v>
      </c>
      <c r="C52" s="52"/>
      <c r="D52" s="52"/>
    </row>
    <row r="53" spans="1:4" x14ac:dyDescent="0.45">
      <c r="A53" s="29" t="s">
        <v>112</v>
      </c>
      <c r="B53" s="28">
        <v>65</v>
      </c>
      <c r="C53" s="52"/>
      <c r="D53" s="52"/>
    </row>
    <row r="54" spans="1:4" x14ac:dyDescent="0.45">
      <c r="A54" s="29" t="s">
        <v>113</v>
      </c>
      <c r="B54" s="28">
        <v>66</v>
      </c>
      <c r="C54" s="52"/>
      <c r="D54" s="52"/>
    </row>
    <row r="55" spans="1:4" x14ac:dyDescent="0.45">
      <c r="A55" s="29" t="s">
        <v>114</v>
      </c>
      <c r="B55" s="28">
        <v>67</v>
      </c>
      <c r="C55" s="52">
        <f>[3]TDSheet!$W$51/1000</f>
        <v>2754003.74529</v>
      </c>
      <c r="D55" s="52">
        <f>[3]TDSheet!$X$51/1000</f>
        <v>2910002.7892499999</v>
      </c>
    </row>
    <row r="56" spans="1:4" x14ac:dyDescent="0.45">
      <c r="A56" s="29" t="s">
        <v>115</v>
      </c>
      <c r="B56" s="28">
        <v>68</v>
      </c>
      <c r="C56" s="52"/>
      <c r="D56" s="52"/>
    </row>
    <row r="57" spans="1:4" x14ac:dyDescent="0.45">
      <c r="A57" s="29" t="s">
        <v>104</v>
      </c>
      <c r="B57" s="28">
        <v>69</v>
      </c>
      <c r="C57" s="52"/>
      <c r="D57" s="52"/>
    </row>
    <row r="58" spans="1:4" x14ac:dyDescent="0.45">
      <c r="A58" s="29" t="s">
        <v>116</v>
      </c>
      <c r="B58" s="28">
        <v>70</v>
      </c>
      <c r="C58" s="52"/>
      <c r="D58" s="52"/>
    </row>
    <row r="59" spans="1:4" x14ac:dyDescent="0.45">
      <c r="A59" s="29" t="s">
        <v>93</v>
      </c>
      <c r="B59" s="28">
        <v>71</v>
      </c>
      <c r="C59" s="52"/>
      <c r="D59" s="52"/>
    </row>
    <row r="60" spans="1:4" ht="24.6" x14ac:dyDescent="0.45">
      <c r="A60" s="31" t="s">
        <v>117</v>
      </c>
      <c r="B60" s="32">
        <v>80</v>
      </c>
      <c r="C60" s="51">
        <f>C34-C47</f>
        <v>2861014.3716499996</v>
      </c>
      <c r="D60" s="51">
        <f>D34-D47</f>
        <v>1061.0774400001392</v>
      </c>
    </row>
    <row r="61" spans="1:4" x14ac:dyDescent="0.45">
      <c r="A61" s="81" t="s">
        <v>118</v>
      </c>
      <c r="B61" s="81"/>
      <c r="C61" s="81"/>
      <c r="D61" s="81"/>
    </row>
    <row r="62" spans="1:4" ht="25.2" x14ac:dyDescent="0.45">
      <c r="A62" s="29" t="s">
        <v>119</v>
      </c>
      <c r="B62" s="28">
        <v>90</v>
      </c>
      <c r="C62" s="52">
        <f>SUM(C64:C67)</f>
        <v>38473.897849999994</v>
      </c>
      <c r="D62" s="52">
        <f>SUM(D64:D67)</f>
        <v>1141.6251100000004</v>
      </c>
    </row>
    <row r="63" spans="1:4" x14ac:dyDescent="0.45">
      <c r="A63" s="29" t="s">
        <v>79</v>
      </c>
      <c r="B63" s="30"/>
      <c r="C63" s="52"/>
      <c r="D63" s="52"/>
    </row>
    <row r="64" spans="1:4" x14ac:dyDescent="0.45">
      <c r="A64" s="29" t="s">
        <v>120</v>
      </c>
      <c r="B64" s="28">
        <v>91</v>
      </c>
      <c r="C64" s="52"/>
      <c r="D64" s="52"/>
    </row>
    <row r="65" spans="1:4" x14ac:dyDescent="0.45">
      <c r="A65" s="29" t="s">
        <v>121</v>
      </c>
      <c r="B65" s="28">
        <v>92</v>
      </c>
      <c r="C65" s="52"/>
      <c r="D65" s="52"/>
    </row>
    <row r="66" spans="1:4" x14ac:dyDescent="0.45">
      <c r="A66" s="29" t="s">
        <v>84</v>
      </c>
      <c r="B66" s="28">
        <v>93</v>
      </c>
      <c r="C66" s="52"/>
      <c r="D66" s="52"/>
    </row>
    <row r="67" spans="1:4" x14ac:dyDescent="0.45">
      <c r="A67" s="29" t="s">
        <v>85</v>
      </c>
      <c r="B67" s="28">
        <v>94</v>
      </c>
      <c r="C67" s="52">
        <f>[3]TDSheet!$W$65/1000</f>
        <v>38473.897849999994</v>
      </c>
      <c r="D67" s="52">
        <f>[3]TDSheet!$X$65/1000</f>
        <v>1141.6251100000004</v>
      </c>
    </row>
    <row r="68" spans="1:4" x14ac:dyDescent="0.45">
      <c r="A68" s="29" t="s">
        <v>122</v>
      </c>
      <c r="B68" s="28">
        <v>100</v>
      </c>
      <c r="C68" s="52">
        <f>SUM(C70:C74)</f>
        <v>30381.929390000001</v>
      </c>
      <c r="D68" s="52">
        <f>SUM(D70:D74)</f>
        <v>207082.05056</v>
      </c>
    </row>
    <row r="69" spans="1:4" x14ac:dyDescent="0.45">
      <c r="A69" s="29" t="s">
        <v>79</v>
      </c>
      <c r="B69" s="30"/>
      <c r="C69" s="52"/>
      <c r="D69" s="52"/>
    </row>
    <row r="70" spans="1:4" x14ac:dyDescent="0.45">
      <c r="A70" s="29" t="s">
        <v>123</v>
      </c>
      <c r="B70" s="28">
        <v>101</v>
      </c>
      <c r="C70" s="52"/>
      <c r="D70" s="52">
        <f>[3]TDSheet!$X$68/1000</f>
        <v>23530</v>
      </c>
    </row>
    <row r="71" spans="1:4" x14ac:dyDescent="0.45">
      <c r="A71" s="29" t="s">
        <v>90</v>
      </c>
      <c r="B71" s="28">
        <v>102</v>
      </c>
      <c r="C71" s="52"/>
      <c r="D71" s="52">
        <f>[3]TDSheet!$X$69/1000</f>
        <v>23530</v>
      </c>
    </row>
    <row r="72" spans="1:4" x14ac:dyDescent="0.45">
      <c r="A72" s="29" t="s">
        <v>124</v>
      </c>
      <c r="B72" s="28">
        <v>103</v>
      </c>
      <c r="C72" s="52">
        <f>[3]TDSheet!$W$71/1000</f>
        <v>30010</v>
      </c>
      <c r="D72" s="52">
        <f>[3]TDSheet!$X$71/1000</f>
        <v>160000</v>
      </c>
    </row>
    <row r="73" spans="1:4" x14ac:dyDescent="0.45">
      <c r="A73" s="29" t="s">
        <v>125</v>
      </c>
      <c r="B73" s="28">
        <v>104</v>
      </c>
      <c r="C73" s="52"/>
      <c r="D73" s="52"/>
    </row>
    <row r="74" spans="1:4" x14ac:dyDescent="0.45">
      <c r="A74" s="29" t="s">
        <v>126</v>
      </c>
      <c r="B74" s="28">
        <v>105</v>
      </c>
      <c r="C74" s="52">
        <f>[3]TDSheet!$W$72/1000</f>
        <v>371.92939000000001</v>
      </c>
      <c r="D74" s="52">
        <f>[3]TDSheet!$X$72/1000</f>
        <v>22.050560000000001</v>
      </c>
    </row>
    <row r="75" spans="1:4" ht="24.6" x14ac:dyDescent="0.45">
      <c r="A75" s="31" t="s">
        <v>127</v>
      </c>
      <c r="B75" s="32">
        <v>110</v>
      </c>
      <c r="C75" s="51">
        <f>C62-C68</f>
        <v>8091.9684599999928</v>
      </c>
      <c r="D75" s="51">
        <f>D62-D68</f>
        <v>-205940.42545000001</v>
      </c>
    </row>
    <row r="76" spans="1:4" x14ac:dyDescent="0.45">
      <c r="A76" s="29" t="s">
        <v>128</v>
      </c>
      <c r="B76" s="28">
        <v>120</v>
      </c>
      <c r="C76" s="52"/>
      <c r="D76" s="52"/>
    </row>
    <row r="77" spans="1:4" ht="24.6" x14ac:dyDescent="0.45">
      <c r="A77" s="31" t="s">
        <v>129</v>
      </c>
      <c r="B77" s="32">
        <v>130</v>
      </c>
      <c r="C77" s="51">
        <f>C32+C60+C75+C76</f>
        <v>3138569.74866</v>
      </c>
      <c r="D77" s="51">
        <f>D32+D60+D75+D76</f>
        <v>49756.340360000147</v>
      </c>
    </row>
    <row r="78" spans="1:4" ht="25.2" x14ac:dyDescent="0.45">
      <c r="A78" s="29" t="s">
        <v>130</v>
      </c>
      <c r="B78" s="28">
        <v>140</v>
      </c>
      <c r="C78" s="52">
        <f>[3]TDSheet!$W$75/1000</f>
        <v>289402.39395</v>
      </c>
      <c r="D78" s="52">
        <f>[3]TDSheet!$X$75/1000</f>
        <v>154387.22278000001</v>
      </c>
    </row>
    <row r="79" spans="1:4" ht="25.2" x14ac:dyDescent="0.45">
      <c r="A79" s="29" t="s">
        <v>131</v>
      </c>
      <c r="B79" s="28">
        <v>150</v>
      </c>
      <c r="C79" s="52">
        <f>[3]TDSheet!$W$76/1000</f>
        <v>3427972.1426099995</v>
      </c>
      <c r="D79" s="52">
        <f>[3]TDSheet!$X$76/1000</f>
        <v>204143.56313999998</v>
      </c>
    </row>
    <row r="80" spans="1:4" x14ac:dyDescent="0.45">
      <c r="C80" s="34"/>
      <c r="D80" s="34"/>
    </row>
    <row r="82" spans="1:1" x14ac:dyDescent="0.45">
      <c r="A82" s="26" t="s">
        <v>70</v>
      </c>
    </row>
    <row r="83" spans="1:1" x14ac:dyDescent="0.45">
      <c r="A83" s="26" t="s">
        <v>71</v>
      </c>
    </row>
    <row r="84" spans="1:1" x14ac:dyDescent="0.45">
      <c r="A84" s="26"/>
    </row>
    <row r="85" spans="1:1" x14ac:dyDescent="0.45">
      <c r="A85" s="26" t="s">
        <v>72</v>
      </c>
    </row>
    <row r="86" spans="1:1" x14ac:dyDescent="0.45">
      <c r="A86" s="26" t="s">
        <v>73</v>
      </c>
    </row>
    <row r="87" spans="1:1" x14ac:dyDescent="0.45">
      <c r="A87" s="26" t="s">
        <v>74</v>
      </c>
    </row>
  </sheetData>
  <mergeCells count="3">
    <mergeCell ref="A14:D14"/>
    <mergeCell ref="A33:D33"/>
    <mergeCell ref="A61:D61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opLeftCell="A61" workbookViewId="0">
      <selection activeCell="I77" sqref="I77"/>
    </sheetView>
  </sheetViews>
  <sheetFormatPr defaultColWidth="9.1328125" defaultRowHeight="12.6" x14ac:dyDescent="0.45"/>
  <cols>
    <col min="1" max="1" width="52" style="19" customWidth="1"/>
    <col min="2" max="2" width="19.1328125" style="19" customWidth="1"/>
    <col min="3" max="3" width="23.265625" style="19" customWidth="1"/>
    <col min="4" max="4" width="23.3984375" style="19" customWidth="1"/>
    <col min="5" max="5" width="24" style="19" customWidth="1"/>
    <col min="6" max="6" width="16.59765625" style="19" customWidth="1"/>
    <col min="7" max="7" width="21.86328125" style="19" customWidth="1"/>
    <col min="8" max="8" width="11.86328125" style="19" customWidth="1"/>
    <col min="9" max="9" width="25.86328125" style="19" customWidth="1"/>
    <col min="10" max="256" width="9.1328125" style="19"/>
    <col min="257" max="257" width="52" style="19" customWidth="1"/>
    <col min="258" max="258" width="19.1328125" style="19" customWidth="1"/>
    <col min="259" max="259" width="23.265625" style="19" customWidth="1"/>
    <col min="260" max="260" width="23.3984375" style="19" customWidth="1"/>
    <col min="261" max="261" width="24" style="19" customWidth="1"/>
    <col min="262" max="262" width="16.59765625" style="19" customWidth="1"/>
    <col min="263" max="263" width="21.86328125" style="19" customWidth="1"/>
    <col min="264" max="264" width="11.86328125" style="19" customWidth="1"/>
    <col min="265" max="265" width="25.86328125" style="19" customWidth="1"/>
    <col min="266" max="512" width="9.1328125" style="19"/>
    <col min="513" max="513" width="52" style="19" customWidth="1"/>
    <col min="514" max="514" width="19.1328125" style="19" customWidth="1"/>
    <col min="515" max="515" width="23.265625" style="19" customWidth="1"/>
    <col min="516" max="516" width="23.3984375" style="19" customWidth="1"/>
    <col min="517" max="517" width="24" style="19" customWidth="1"/>
    <col min="518" max="518" width="16.59765625" style="19" customWidth="1"/>
    <col min="519" max="519" width="21.86328125" style="19" customWidth="1"/>
    <col min="520" max="520" width="11.86328125" style="19" customWidth="1"/>
    <col min="521" max="521" width="25.86328125" style="19" customWidth="1"/>
    <col min="522" max="768" width="9.1328125" style="19"/>
    <col min="769" max="769" width="52" style="19" customWidth="1"/>
    <col min="770" max="770" width="19.1328125" style="19" customWidth="1"/>
    <col min="771" max="771" width="23.265625" style="19" customWidth="1"/>
    <col min="772" max="772" width="23.3984375" style="19" customWidth="1"/>
    <col min="773" max="773" width="24" style="19" customWidth="1"/>
    <col min="774" max="774" width="16.59765625" style="19" customWidth="1"/>
    <col min="775" max="775" width="21.86328125" style="19" customWidth="1"/>
    <col min="776" max="776" width="11.86328125" style="19" customWidth="1"/>
    <col min="777" max="777" width="25.86328125" style="19" customWidth="1"/>
    <col min="778" max="1024" width="9.1328125" style="19"/>
    <col min="1025" max="1025" width="52" style="19" customWidth="1"/>
    <col min="1026" max="1026" width="19.1328125" style="19" customWidth="1"/>
    <col min="1027" max="1027" width="23.265625" style="19" customWidth="1"/>
    <col min="1028" max="1028" width="23.3984375" style="19" customWidth="1"/>
    <col min="1029" max="1029" width="24" style="19" customWidth="1"/>
    <col min="1030" max="1030" width="16.59765625" style="19" customWidth="1"/>
    <col min="1031" max="1031" width="21.86328125" style="19" customWidth="1"/>
    <col min="1032" max="1032" width="11.86328125" style="19" customWidth="1"/>
    <col min="1033" max="1033" width="25.86328125" style="19" customWidth="1"/>
    <col min="1034" max="1280" width="9.1328125" style="19"/>
    <col min="1281" max="1281" width="52" style="19" customWidth="1"/>
    <col min="1282" max="1282" width="19.1328125" style="19" customWidth="1"/>
    <col min="1283" max="1283" width="23.265625" style="19" customWidth="1"/>
    <col min="1284" max="1284" width="23.3984375" style="19" customWidth="1"/>
    <col min="1285" max="1285" width="24" style="19" customWidth="1"/>
    <col min="1286" max="1286" width="16.59765625" style="19" customWidth="1"/>
    <col min="1287" max="1287" width="21.86328125" style="19" customWidth="1"/>
    <col min="1288" max="1288" width="11.86328125" style="19" customWidth="1"/>
    <col min="1289" max="1289" width="25.86328125" style="19" customWidth="1"/>
    <col min="1290" max="1536" width="9.1328125" style="19"/>
    <col min="1537" max="1537" width="52" style="19" customWidth="1"/>
    <col min="1538" max="1538" width="19.1328125" style="19" customWidth="1"/>
    <col min="1539" max="1539" width="23.265625" style="19" customWidth="1"/>
    <col min="1540" max="1540" width="23.3984375" style="19" customWidth="1"/>
    <col min="1541" max="1541" width="24" style="19" customWidth="1"/>
    <col min="1542" max="1542" width="16.59765625" style="19" customWidth="1"/>
    <col min="1543" max="1543" width="21.86328125" style="19" customWidth="1"/>
    <col min="1544" max="1544" width="11.86328125" style="19" customWidth="1"/>
    <col min="1545" max="1545" width="25.86328125" style="19" customWidth="1"/>
    <col min="1546" max="1792" width="9.1328125" style="19"/>
    <col min="1793" max="1793" width="52" style="19" customWidth="1"/>
    <col min="1794" max="1794" width="19.1328125" style="19" customWidth="1"/>
    <col min="1795" max="1795" width="23.265625" style="19" customWidth="1"/>
    <col min="1796" max="1796" width="23.3984375" style="19" customWidth="1"/>
    <col min="1797" max="1797" width="24" style="19" customWidth="1"/>
    <col min="1798" max="1798" width="16.59765625" style="19" customWidth="1"/>
    <col min="1799" max="1799" width="21.86328125" style="19" customWidth="1"/>
    <col min="1800" max="1800" width="11.86328125" style="19" customWidth="1"/>
    <col min="1801" max="1801" width="25.86328125" style="19" customWidth="1"/>
    <col min="1802" max="2048" width="9.1328125" style="19"/>
    <col min="2049" max="2049" width="52" style="19" customWidth="1"/>
    <col min="2050" max="2050" width="19.1328125" style="19" customWidth="1"/>
    <col min="2051" max="2051" width="23.265625" style="19" customWidth="1"/>
    <col min="2052" max="2052" width="23.3984375" style="19" customWidth="1"/>
    <col min="2053" max="2053" width="24" style="19" customWidth="1"/>
    <col min="2054" max="2054" width="16.59765625" style="19" customWidth="1"/>
    <col min="2055" max="2055" width="21.86328125" style="19" customWidth="1"/>
    <col min="2056" max="2056" width="11.86328125" style="19" customWidth="1"/>
    <col min="2057" max="2057" width="25.86328125" style="19" customWidth="1"/>
    <col min="2058" max="2304" width="9.1328125" style="19"/>
    <col min="2305" max="2305" width="52" style="19" customWidth="1"/>
    <col min="2306" max="2306" width="19.1328125" style="19" customWidth="1"/>
    <col min="2307" max="2307" width="23.265625" style="19" customWidth="1"/>
    <col min="2308" max="2308" width="23.3984375" style="19" customWidth="1"/>
    <col min="2309" max="2309" width="24" style="19" customWidth="1"/>
    <col min="2310" max="2310" width="16.59765625" style="19" customWidth="1"/>
    <col min="2311" max="2311" width="21.86328125" style="19" customWidth="1"/>
    <col min="2312" max="2312" width="11.86328125" style="19" customWidth="1"/>
    <col min="2313" max="2313" width="25.86328125" style="19" customWidth="1"/>
    <col min="2314" max="2560" width="9.1328125" style="19"/>
    <col min="2561" max="2561" width="52" style="19" customWidth="1"/>
    <col min="2562" max="2562" width="19.1328125" style="19" customWidth="1"/>
    <col min="2563" max="2563" width="23.265625" style="19" customWidth="1"/>
    <col min="2564" max="2564" width="23.3984375" style="19" customWidth="1"/>
    <col min="2565" max="2565" width="24" style="19" customWidth="1"/>
    <col min="2566" max="2566" width="16.59765625" style="19" customWidth="1"/>
    <col min="2567" max="2567" width="21.86328125" style="19" customWidth="1"/>
    <col min="2568" max="2568" width="11.86328125" style="19" customWidth="1"/>
    <col min="2569" max="2569" width="25.86328125" style="19" customWidth="1"/>
    <col min="2570" max="2816" width="9.1328125" style="19"/>
    <col min="2817" max="2817" width="52" style="19" customWidth="1"/>
    <col min="2818" max="2818" width="19.1328125" style="19" customWidth="1"/>
    <col min="2819" max="2819" width="23.265625" style="19" customWidth="1"/>
    <col min="2820" max="2820" width="23.3984375" style="19" customWidth="1"/>
    <col min="2821" max="2821" width="24" style="19" customWidth="1"/>
    <col min="2822" max="2822" width="16.59765625" style="19" customWidth="1"/>
    <col min="2823" max="2823" width="21.86328125" style="19" customWidth="1"/>
    <col min="2824" max="2824" width="11.86328125" style="19" customWidth="1"/>
    <col min="2825" max="2825" width="25.86328125" style="19" customWidth="1"/>
    <col min="2826" max="3072" width="9.1328125" style="19"/>
    <col min="3073" max="3073" width="52" style="19" customWidth="1"/>
    <col min="3074" max="3074" width="19.1328125" style="19" customWidth="1"/>
    <col min="3075" max="3075" width="23.265625" style="19" customWidth="1"/>
    <col min="3076" max="3076" width="23.3984375" style="19" customWidth="1"/>
    <col min="3077" max="3077" width="24" style="19" customWidth="1"/>
    <col min="3078" max="3078" width="16.59765625" style="19" customWidth="1"/>
    <col min="3079" max="3079" width="21.86328125" style="19" customWidth="1"/>
    <col min="3080" max="3080" width="11.86328125" style="19" customWidth="1"/>
    <col min="3081" max="3081" width="25.86328125" style="19" customWidth="1"/>
    <col min="3082" max="3328" width="9.1328125" style="19"/>
    <col min="3329" max="3329" width="52" style="19" customWidth="1"/>
    <col min="3330" max="3330" width="19.1328125" style="19" customWidth="1"/>
    <col min="3331" max="3331" width="23.265625" style="19" customWidth="1"/>
    <col min="3332" max="3332" width="23.3984375" style="19" customWidth="1"/>
    <col min="3333" max="3333" width="24" style="19" customWidth="1"/>
    <col min="3334" max="3334" width="16.59765625" style="19" customWidth="1"/>
    <col min="3335" max="3335" width="21.86328125" style="19" customWidth="1"/>
    <col min="3336" max="3336" width="11.86328125" style="19" customWidth="1"/>
    <col min="3337" max="3337" width="25.86328125" style="19" customWidth="1"/>
    <col min="3338" max="3584" width="9.1328125" style="19"/>
    <col min="3585" max="3585" width="52" style="19" customWidth="1"/>
    <col min="3586" max="3586" width="19.1328125" style="19" customWidth="1"/>
    <col min="3587" max="3587" width="23.265625" style="19" customWidth="1"/>
    <col min="3588" max="3588" width="23.3984375" style="19" customWidth="1"/>
    <col min="3589" max="3589" width="24" style="19" customWidth="1"/>
    <col min="3590" max="3590" width="16.59765625" style="19" customWidth="1"/>
    <col min="3591" max="3591" width="21.86328125" style="19" customWidth="1"/>
    <col min="3592" max="3592" width="11.86328125" style="19" customWidth="1"/>
    <col min="3593" max="3593" width="25.86328125" style="19" customWidth="1"/>
    <col min="3594" max="3840" width="9.1328125" style="19"/>
    <col min="3841" max="3841" width="52" style="19" customWidth="1"/>
    <col min="3842" max="3842" width="19.1328125" style="19" customWidth="1"/>
    <col min="3843" max="3843" width="23.265625" style="19" customWidth="1"/>
    <col min="3844" max="3844" width="23.3984375" style="19" customWidth="1"/>
    <col min="3845" max="3845" width="24" style="19" customWidth="1"/>
    <col min="3846" max="3846" width="16.59765625" style="19" customWidth="1"/>
    <col min="3847" max="3847" width="21.86328125" style="19" customWidth="1"/>
    <col min="3848" max="3848" width="11.86328125" style="19" customWidth="1"/>
    <col min="3849" max="3849" width="25.86328125" style="19" customWidth="1"/>
    <col min="3850" max="4096" width="9.1328125" style="19"/>
    <col min="4097" max="4097" width="52" style="19" customWidth="1"/>
    <col min="4098" max="4098" width="19.1328125" style="19" customWidth="1"/>
    <col min="4099" max="4099" width="23.265625" style="19" customWidth="1"/>
    <col min="4100" max="4100" width="23.3984375" style="19" customWidth="1"/>
    <col min="4101" max="4101" width="24" style="19" customWidth="1"/>
    <col min="4102" max="4102" width="16.59765625" style="19" customWidth="1"/>
    <col min="4103" max="4103" width="21.86328125" style="19" customWidth="1"/>
    <col min="4104" max="4104" width="11.86328125" style="19" customWidth="1"/>
    <col min="4105" max="4105" width="25.86328125" style="19" customWidth="1"/>
    <col min="4106" max="4352" width="9.1328125" style="19"/>
    <col min="4353" max="4353" width="52" style="19" customWidth="1"/>
    <col min="4354" max="4354" width="19.1328125" style="19" customWidth="1"/>
    <col min="4355" max="4355" width="23.265625" style="19" customWidth="1"/>
    <col min="4356" max="4356" width="23.3984375" style="19" customWidth="1"/>
    <col min="4357" max="4357" width="24" style="19" customWidth="1"/>
    <col min="4358" max="4358" width="16.59765625" style="19" customWidth="1"/>
    <col min="4359" max="4359" width="21.86328125" style="19" customWidth="1"/>
    <col min="4360" max="4360" width="11.86328125" style="19" customWidth="1"/>
    <col min="4361" max="4361" width="25.86328125" style="19" customWidth="1"/>
    <col min="4362" max="4608" width="9.1328125" style="19"/>
    <col min="4609" max="4609" width="52" style="19" customWidth="1"/>
    <col min="4610" max="4610" width="19.1328125" style="19" customWidth="1"/>
    <col min="4611" max="4611" width="23.265625" style="19" customWidth="1"/>
    <col min="4612" max="4612" width="23.3984375" style="19" customWidth="1"/>
    <col min="4613" max="4613" width="24" style="19" customWidth="1"/>
    <col min="4614" max="4614" width="16.59765625" style="19" customWidth="1"/>
    <col min="4615" max="4615" width="21.86328125" style="19" customWidth="1"/>
    <col min="4616" max="4616" width="11.86328125" style="19" customWidth="1"/>
    <col min="4617" max="4617" width="25.86328125" style="19" customWidth="1"/>
    <col min="4618" max="4864" width="9.1328125" style="19"/>
    <col min="4865" max="4865" width="52" style="19" customWidth="1"/>
    <col min="4866" max="4866" width="19.1328125" style="19" customWidth="1"/>
    <col min="4867" max="4867" width="23.265625" style="19" customWidth="1"/>
    <col min="4868" max="4868" width="23.3984375" style="19" customWidth="1"/>
    <col min="4869" max="4869" width="24" style="19" customWidth="1"/>
    <col min="4870" max="4870" width="16.59765625" style="19" customWidth="1"/>
    <col min="4871" max="4871" width="21.86328125" style="19" customWidth="1"/>
    <col min="4872" max="4872" width="11.86328125" style="19" customWidth="1"/>
    <col min="4873" max="4873" width="25.86328125" style="19" customWidth="1"/>
    <col min="4874" max="5120" width="9.1328125" style="19"/>
    <col min="5121" max="5121" width="52" style="19" customWidth="1"/>
    <col min="5122" max="5122" width="19.1328125" style="19" customWidth="1"/>
    <col min="5123" max="5123" width="23.265625" style="19" customWidth="1"/>
    <col min="5124" max="5124" width="23.3984375" style="19" customWidth="1"/>
    <col min="5125" max="5125" width="24" style="19" customWidth="1"/>
    <col min="5126" max="5126" width="16.59765625" style="19" customWidth="1"/>
    <col min="5127" max="5127" width="21.86328125" style="19" customWidth="1"/>
    <col min="5128" max="5128" width="11.86328125" style="19" customWidth="1"/>
    <col min="5129" max="5129" width="25.86328125" style="19" customWidth="1"/>
    <col min="5130" max="5376" width="9.1328125" style="19"/>
    <col min="5377" max="5377" width="52" style="19" customWidth="1"/>
    <col min="5378" max="5378" width="19.1328125" style="19" customWidth="1"/>
    <col min="5379" max="5379" width="23.265625" style="19" customWidth="1"/>
    <col min="5380" max="5380" width="23.3984375" style="19" customWidth="1"/>
    <col min="5381" max="5381" width="24" style="19" customWidth="1"/>
    <col min="5382" max="5382" width="16.59765625" style="19" customWidth="1"/>
    <col min="5383" max="5383" width="21.86328125" style="19" customWidth="1"/>
    <col min="5384" max="5384" width="11.86328125" style="19" customWidth="1"/>
    <col min="5385" max="5385" width="25.86328125" style="19" customWidth="1"/>
    <col min="5386" max="5632" width="9.1328125" style="19"/>
    <col min="5633" max="5633" width="52" style="19" customWidth="1"/>
    <col min="5634" max="5634" width="19.1328125" style="19" customWidth="1"/>
    <col min="5635" max="5635" width="23.265625" style="19" customWidth="1"/>
    <col min="5636" max="5636" width="23.3984375" style="19" customWidth="1"/>
    <col min="5637" max="5637" width="24" style="19" customWidth="1"/>
    <col min="5638" max="5638" width="16.59765625" style="19" customWidth="1"/>
    <col min="5639" max="5639" width="21.86328125" style="19" customWidth="1"/>
    <col min="5640" max="5640" width="11.86328125" style="19" customWidth="1"/>
    <col min="5641" max="5641" width="25.86328125" style="19" customWidth="1"/>
    <col min="5642" max="5888" width="9.1328125" style="19"/>
    <col min="5889" max="5889" width="52" style="19" customWidth="1"/>
    <col min="5890" max="5890" width="19.1328125" style="19" customWidth="1"/>
    <col min="5891" max="5891" width="23.265625" style="19" customWidth="1"/>
    <col min="5892" max="5892" width="23.3984375" style="19" customWidth="1"/>
    <col min="5893" max="5893" width="24" style="19" customWidth="1"/>
    <col min="5894" max="5894" width="16.59765625" style="19" customWidth="1"/>
    <col min="5895" max="5895" width="21.86328125" style="19" customWidth="1"/>
    <col min="5896" max="5896" width="11.86328125" style="19" customWidth="1"/>
    <col min="5897" max="5897" width="25.86328125" style="19" customWidth="1"/>
    <col min="5898" max="6144" width="9.1328125" style="19"/>
    <col min="6145" max="6145" width="52" style="19" customWidth="1"/>
    <col min="6146" max="6146" width="19.1328125" style="19" customWidth="1"/>
    <col min="6147" max="6147" width="23.265625" style="19" customWidth="1"/>
    <col min="6148" max="6148" width="23.3984375" style="19" customWidth="1"/>
    <col min="6149" max="6149" width="24" style="19" customWidth="1"/>
    <col min="6150" max="6150" width="16.59765625" style="19" customWidth="1"/>
    <col min="6151" max="6151" width="21.86328125" style="19" customWidth="1"/>
    <col min="6152" max="6152" width="11.86328125" style="19" customWidth="1"/>
    <col min="6153" max="6153" width="25.86328125" style="19" customWidth="1"/>
    <col min="6154" max="6400" width="9.1328125" style="19"/>
    <col min="6401" max="6401" width="52" style="19" customWidth="1"/>
    <col min="6402" max="6402" width="19.1328125" style="19" customWidth="1"/>
    <col min="6403" max="6403" width="23.265625" style="19" customWidth="1"/>
    <col min="6404" max="6404" width="23.3984375" style="19" customWidth="1"/>
    <col min="6405" max="6405" width="24" style="19" customWidth="1"/>
    <col min="6406" max="6406" width="16.59765625" style="19" customWidth="1"/>
    <col min="6407" max="6407" width="21.86328125" style="19" customWidth="1"/>
    <col min="6408" max="6408" width="11.86328125" style="19" customWidth="1"/>
    <col min="6409" max="6409" width="25.86328125" style="19" customWidth="1"/>
    <col min="6410" max="6656" width="9.1328125" style="19"/>
    <col min="6657" max="6657" width="52" style="19" customWidth="1"/>
    <col min="6658" max="6658" width="19.1328125" style="19" customWidth="1"/>
    <col min="6659" max="6659" width="23.265625" style="19" customWidth="1"/>
    <col min="6660" max="6660" width="23.3984375" style="19" customWidth="1"/>
    <col min="6661" max="6661" width="24" style="19" customWidth="1"/>
    <col min="6662" max="6662" width="16.59765625" style="19" customWidth="1"/>
    <col min="6663" max="6663" width="21.86328125" style="19" customWidth="1"/>
    <col min="6664" max="6664" width="11.86328125" style="19" customWidth="1"/>
    <col min="6665" max="6665" width="25.86328125" style="19" customWidth="1"/>
    <col min="6666" max="6912" width="9.1328125" style="19"/>
    <col min="6913" max="6913" width="52" style="19" customWidth="1"/>
    <col min="6914" max="6914" width="19.1328125" style="19" customWidth="1"/>
    <col min="6915" max="6915" width="23.265625" style="19" customWidth="1"/>
    <col min="6916" max="6916" width="23.3984375" style="19" customWidth="1"/>
    <col min="6917" max="6917" width="24" style="19" customWidth="1"/>
    <col min="6918" max="6918" width="16.59765625" style="19" customWidth="1"/>
    <col min="6919" max="6919" width="21.86328125" style="19" customWidth="1"/>
    <col min="6920" max="6920" width="11.86328125" style="19" customWidth="1"/>
    <col min="6921" max="6921" width="25.86328125" style="19" customWidth="1"/>
    <col min="6922" max="7168" width="9.1328125" style="19"/>
    <col min="7169" max="7169" width="52" style="19" customWidth="1"/>
    <col min="7170" max="7170" width="19.1328125" style="19" customWidth="1"/>
    <col min="7171" max="7171" width="23.265625" style="19" customWidth="1"/>
    <col min="7172" max="7172" width="23.3984375" style="19" customWidth="1"/>
    <col min="7173" max="7173" width="24" style="19" customWidth="1"/>
    <col min="7174" max="7174" width="16.59765625" style="19" customWidth="1"/>
    <col min="7175" max="7175" width="21.86328125" style="19" customWidth="1"/>
    <col min="7176" max="7176" width="11.86328125" style="19" customWidth="1"/>
    <col min="7177" max="7177" width="25.86328125" style="19" customWidth="1"/>
    <col min="7178" max="7424" width="9.1328125" style="19"/>
    <col min="7425" max="7425" width="52" style="19" customWidth="1"/>
    <col min="7426" max="7426" width="19.1328125" style="19" customWidth="1"/>
    <col min="7427" max="7427" width="23.265625" style="19" customWidth="1"/>
    <col min="7428" max="7428" width="23.3984375" style="19" customWidth="1"/>
    <col min="7429" max="7429" width="24" style="19" customWidth="1"/>
    <col min="7430" max="7430" width="16.59765625" style="19" customWidth="1"/>
    <col min="7431" max="7431" width="21.86328125" style="19" customWidth="1"/>
    <col min="7432" max="7432" width="11.86328125" style="19" customWidth="1"/>
    <col min="7433" max="7433" width="25.86328125" style="19" customWidth="1"/>
    <col min="7434" max="7680" width="9.1328125" style="19"/>
    <col min="7681" max="7681" width="52" style="19" customWidth="1"/>
    <col min="7682" max="7682" width="19.1328125" style="19" customWidth="1"/>
    <col min="7683" max="7683" width="23.265625" style="19" customWidth="1"/>
    <col min="7684" max="7684" width="23.3984375" style="19" customWidth="1"/>
    <col min="7685" max="7685" width="24" style="19" customWidth="1"/>
    <col min="7686" max="7686" width="16.59765625" style="19" customWidth="1"/>
    <col min="7687" max="7687" width="21.86328125" style="19" customWidth="1"/>
    <col min="7688" max="7688" width="11.86328125" style="19" customWidth="1"/>
    <col min="7689" max="7689" width="25.86328125" style="19" customWidth="1"/>
    <col min="7690" max="7936" width="9.1328125" style="19"/>
    <col min="7937" max="7937" width="52" style="19" customWidth="1"/>
    <col min="7938" max="7938" width="19.1328125" style="19" customWidth="1"/>
    <col min="7939" max="7939" width="23.265625" style="19" customWidth="1"/>
    <col min="7940" max="7940" width="23.3984375" style="19" customWidth="1"/>
    <col min="7941" max="7941" width="24" style="19" customWidth="1"/>
    <col min="7942" max="7942" width="16.59765625" style="19" customWidth="1"/>
    <col min="7943" max="7943" width="21.86328125" style="19" customWidth="1"/>
    <col min="7944" max="7944" width="11.86328125" style="19" customWidth="1"/>
    <col min="7945" max="7945" width="25.86328125" style="19" customWidth="1"/>
    <col min="7946" max="8192" width="9.1328125" style="19"/>
    <col min="8193" max="8193" width="52" style="19" customWidth="1"/>
    <col min="8194" max="8194" width="19.1328125" style="19" customWidth="1"/>
    <col min="8195" max="8195" width="23.265625" style="19" customWidth="1"/>
    <col min="8196" max="8196" width="23.3984375" style="19" customWidth="1"/>
    <col min="8197" max="8197" width="24" style="19" customWidth="1"/>
    <col min="8198" max="8198" width="16.59765625" style="19" customWidth="1"/>
    <col min="8199" max="8199" width="21.86328125" style="19" customWidth="1"/>
    <col min="8200" max="8200" width="11.86328125" style="19" customWidth="1"/>
    <col min="8201" max="8201" width="25.86328125" style="19" customWidth="1"/>
    <col min="8202" max="8448" width="9.1328125" style="19"/>
    <col min="8449" max="8449" width="52" style="19" customWidth="1"/>
    <col min="8450" max="8450" width="19.1328125" style="19" customWidth="1"/>
    <col min="8451" max="8451" width="23.265625" style="19" customWidth="1"/>
    <col min="8452" max="8452" width="23.3984375" style="19" customWidth="1"/>
    <col min="8453" max="8453" width="24" style="19" customWidth="1"/>
    <col min="8454" max="8454" width="16.59765625" style="19" customWidth="1"/>
    <col min="8455" max="8455" width="21.86328125" style="19" customWidth="1"/>
    <col min="8456" max="8456" width="11.86328125" style="19" customWidth="1"/>
    <col min="8457" max="8457" width="25.86328125" style="19" customWidth="1"/>
    <col min="8458" max="8704" width="9.1328125" style="19"/>
    <col min="8705" max="8705" width="52" style="19" customWidth="1"/>
    <col min="8706" max="8706" width="19.1328125" style="19" customWidth="1"/>
    <col min="8707" max="8707" width="23.265625" style="19" customWidth="1"/>
    <col min="8708" max="8708" width="23.3984375" style="19" customWidth="1"/>
    <col min="8709" max="8709" width="24" style="19" customWidth="1"/>
    <col min="8710" max="8710" width="16.59765625" style="19" customWidth="1"/>
    <col min="8711" max="8711" width="21.86328125" style="19" customWidth="1"/>
    <col min="8712" max="8712" width="11.86328125" style="19" customWidth="1"/>
    <col min="8713" max="8713" width="25.86328125" style="19" customWidth="1"/>
    <col min="8714" max="8960" width="9.1328125" style="19"/>
    <col min="8961" max="8961" width="52" style="19" customWidth="1"/>
    <col min="8962" max="8962" width="19.1328125" style="19" customWidth="1"/>
    <col min="8963" max="8963" width="23.265625" style="19" customWidth="1"/>
    <col min="8964" max="8964" width="23.3984375" style="19" customWidth="1"/>
    <col min="8965" max="8965" width="24" style="19" customWidth="1"/>
    <col min="8966" max="8966" width="16.59765625" style="19" customWidth="1"/>
    <col min="8967" max="8967" width="21.86328125" style="19" customWidth="1"/>
    <col min="8968" max="8968" width="11.86328125" style="19" customWidth="1"/>
    <col min="8969" max="8969" width="25.86328125" style="19" customWidth="1"/>
    <col min="8970" max="9216" width="9.1328125" style="19"/>
    <col min="9217" max="9217" width="52" style="19" customWidth="1"/>
    <col min="9218" max="9218" width="19.1328125" style="19" customWidth="1"/>
    <col min="9219" max="9219" width="23.265625" style="19" customWidth="1"/>
    <col min="9220" max="9220" width="23.3984375" style="19" customWidth="1"/>
    <col min="9221" max="9221" width="24" style="19" customWidth="1"/>
    <col min="9222" max="9222" width="16.59765625" style="19" customWidth="1"/>
    <col min="9223" max="9223" width="21.86328125" style="19" customWidth="1"/>
    <col min="9224" max="9224" width="11.86328125" style="19" customWidth="1"/>
    <col min="9225" max="9225" width="25.86328125" style="19" customWidth="1"/>
    <col min="9226" max="9472" width="9.1328125" style="19"/>
    <col min="9473" max="9473" width="52" style="19" customWidth="1"/>
    <col min="9474" max="9474" width="19.1328125" style="19" customWidth="1"/>
    <col min="9475" max="9475" width="23.265625" style="19" customWidth="1"/>
    <col min="9476" max="9476" width="23.3984375" style="19" customWidth="1"/>
    <col min="9477" max="9477" width="24" style="19" customWidth="1"/>
    <col min="9478" max="9478" width="16.59765625" style="19" customWidth="1"/>
    <col min="9479" max="9479" width="21.86328125" style="19" customWidth="1"/>
    <col min="9480" max="9480" width="11.86328125" style="19" customWidth="1"/>
    <col min="9481" max="9481" width="25.86328125" style="19" customWidth="1"/>
    <col min="9482" max="9728" width="9.1328125" style="19"/>
    <col min="9729" max="9729" width="52" style="19" customWidth="1"/>
    <col min="9730" max="9730" width="19.1328125" style="19" customWidth="1"/>
    <col min="9731" max="9731" width="23.265625" style="19" customWidth="1"/>
    <col min="9732" max="9732" width="23.3984375" style="19" customWidth="1"/>
    <col min="9733" max="9733" width="24" style="19" customWidth="1"/>
    <col min="9734" max="9734" width="16.59765625" style="19" customWidth="1"/>
    <col min="9735" max="9735" width="21.86328125" style="19" customWidth="1"/>
    <col min="9736" max="9736" width="11.86328125" style="19" customWidth="1"/>
    <col min="9737" max="9737" width="25.86328125" style="19" customWidth="1"/>
    <col min="9738" max="9984" width="9.1328125" style="19"/>
    <col min="9985" max="9985" width="52" style="19" customWidth="1"/>
    <col min="9986" max="9986" width="19.1328125" style="19" customWidth="1"/>
    <col min="9987" max="9987" width="23.265625" style="19" customWidth="1"/>
    <col min="9988" max="9988" width="23.3984375" style="19" customWidth="1"/>
    <col min="9989" max="9989" width="24" style="19" customWidth="1"/>
    <col min="9990" max="9990" width="16.59765625" style="19" customWidth="1"/>
    <col min="9991" max="9991" width="21.86328125" style="19" customWidth="1"/>
    <col min="9992" max="9992" width="11.86328125" style="19" customWidth="1"/>
    <col min="9993" max="9993" width="25.86328125" style="19" customWidth="1"/>
    <col min="9994" max="10240" width="9.1328125" style="19"/>
    <col min="10241" max="10241" width="52" style="19" customWidth="1"/>
    <col min="10242" max="10242" width="19.1328125" style="19" customWidth="1"/>
    <col min="10243" max="10243" width="23.265625" style="19" customWidth="1"/>
    <col min="10244" max="10244" width="23.3984375" style="19" customWidth="1"/>
    <col min="10245" max="10245" width="24" style="19" customWidth="1"/>
    <col min="10246" max="10246" width="16.59765625" style="19" customWidth="1"/>
    <col min="10247" max="10247" width="21.86328125" style="19" customWidth="1"/>
    <col min="10248" max="10248" width="11.86328125" style="19" customWidth="1"/>
    <col min="10249" max="10249" width="25.86328125" style="19" customWidth="1"/>
    <col min="10250" max="10496" width="9.1328125" style="19"/>
    <col min="10497" max="10497" width="52" style="19" customWidth="1"/>
    <col min="10498" max="10498" width="19.1328125" style="19" customWidth="1"/>
    <col min="10499" max="10499" width="23.265625" style="19" customWidth="1"/>
    <col min="10500" max="10500" width="23.3984375" style="19" customWidth="1"/>
    <col min="10501" max="10501" width="24" style="19" customWidth="1"/>
    <col min="10502" max="10502" width="16.59765625" style="19" customWidth="1"/>
    <col min="10503" max="10503" width="21.86328125" style="19" customWidth="1"/>
    <col min="10504" max="10504" width="11.86328125" style="19" customWidth="1"/>
    <col min="10505" max="10505" width="25.86328125" style="19" customWidth="1"/>
    <col min="10506" max="10752" width="9.1328125" style="19"/>
    <col min="10753" max="10753" width="52" style="19" customWidth="1"/>
    <col min="10754" max="10754" width="19.1328125" style="19" customWidth="1"/>
    <col min="10755" max="10755" width="23.265625" style="19" customWidth="1"/>
    <col min="10756" max="10756" width="23.3984375" style="19" customWidth="1"/>
    <col min="10757" max="10757" width="24" style="19" customWidth="1"/>
    <col min="10758" max="10758" width="16.59765625" style="19" customWidth="1"/>
    <col min="10759" max="10759" width="21.86328125" style="19" customWidth="1"/>
    <col min="10760" max="10760" width="11.86328125" style="19" customWidth="1"/>
    <col min="10761" max="10761" width="25.86328125" style="19" customWidth="1"/>
    <col min="10762" max="11008" width="9.1328125" style="19"/>
    <col min="11009" max="11009" width="52" style="19" customWidth="1"/>
    <col min="11010" max="11010" width="19.1328125" style="19" customWidth="1"/>
    <col min="11011" max="11011" width="23.265625" style="19" customWidth="1"/>
    <col min="11012" max="11012" width="23.3984375" style="19" customWidth="1"/>
    <col min="11013" max="11013" width="24" style="19" customWidth="1"/>
    <col min="11014" max="11014" width="16.59765625" style="19" customWidth="1"/>
    <col min="11015" max="11015" width="21.86328125" style="19" customWidth="1"/>
    <col min="11016" max="11016" width="11.86328125" style="19" customWidth="1"/>
    <col min="11017" max="11017" width="25.86328125" style="19" customWidth="1"/>
    <col min="11018" max="11264" width="9.1328125" style="19"/>
    <col min="11265" max="11265" width="52" style="19" customWidth="1"/>
    <col min="11266" max="11266" width="19.1328125" style="19" customWidth="1"/>
    <col min="11267" max="11267" width="23.265625" style="19" customWidth="1"/>
    <col min="11268" max="11268" width="23.3984375" style="19" customWidth="1"/>
    <col min="11269" max="11269" width="24" style="19" customWidth="1"/>
    <col min="11270" max="11270" width="16.59765625" style="19" customWidth="1"/>
    <col min="11271" max="11271" width="21.86328125" style="19" customWidth="1"/>
    <col min="11272" max="11272" width="11.86328125" style="19" customWidth="1"/>
    <col min="11273" max="11273" width="25.86328125" style="19" customWidth="1"/>
    <col min="11274" max="11520" width="9.1328125" style="19"/>
    <col min="11521" max="11521" width="52" style="19" customWidth="1"/>
    <col min="11522" max="11522" width="19.1328125" style="19" customWidth="1"/>
    <col min="11523" max="11523" width="23.265625" style="19" customWidth="1"/>
    <col min="11524" max="11524" width="23.3984375" style="19" customWidth="1"/>
    <col min="11525" max="11525" width="24" style="19" customWidth="1"/>
    <col min="11526" max="11526" width="16.59765625" style="19" customWidth="1"/>
    <col min="11527" max="11527" width="21.86328125" style="19" customWidth="1"/>
    <col min="11528" max="11528" width="11.86328125" style="19" customWidth="1"/>
    <col min="11529" max="11529" width="25.86328125" style="19" customWidth="1"/>
    <col min="11530" max="11776" width="9.1328125" style="19"/>
    <col min="11777" max="11777" width="52" style="19" customWidth="1"/>
    <col min="11778" max="11778" width="19.1328125" style="19" customWidth="1"/>
    <col min="11779" max="11779" width="23.265625" style="19" customWidth="1"/>
    <col min="11780" max="11780" width="23.3984375" style="19" customWidth="1"/>
    <col min="11781" max="11781" width="24" style="19" customWidth="1"/>
    <col min="11782" max="11782" width="16.59765625" style="19" customWidth="1"/>
    <col min="11783" max="11783" width="21.86328125" style="19" customWidth="1"/>
    <col min="11784" max="11784" width="11.86328125" style="19" customWidth="1"/>
    <col min="11785" max="11785" width="25.86328125" style="19" customWidth="1"/>
    <col min="11786" max="12032" width="9.1328125" style="19"/>
    <col min="12033" max="12033" width="52" style="19" customWidth="1"/>
    <col min="12034" max="12034" width="19.1328125" style="19" customWidth="1"/>
    <col min="12035" max="12035" width="23.265625" style="19" customWidth="1"/>
    <col min="12036" max="12036" width="23.3984375" style="19" customWidth="1"/>
    <col min="12037" max="12037" width="24" style="19" customWidth="1"/>
    <col min="12038" max="12038" width="16.59765625" style="19" customWidth="1"/>
    <col min="12039" max="12039" width="21.86328125" style="19" customWidth="1"/>
    <col min="12040" max="12040" width="11.86328125" style="19" customWidth="1"/>
    <col min="12041" max="12041" width="25.86328125" style="19" customWidth="1"/>
    <col min="12042" max="12288" width="9.1328125" style="19"/>
    <col min="12289" max="12289" width="52" style="19" customWidth="1"/>
    <col min="12290" max="12290" width="19.1328125" style="19" customWidth="1"/>
    <col min="12291" max="12291" width="23.265625" style="19" customWidth="1"/>
    <col min="12292" max="12292" width="23.3984375" style="19" customWidth="1"/>
    <col min="12293" max="12293" width="24" style="19" customWidth="1"/>
    <col min="12294" max="12294" width="16.59765625" style="19" customWidth="1"/>
    <col min="12295" max="12295" width="21.86328125" style="19" customWidth="1"/>
    <col min="12296" max="12296" width="11.86328125" style="19" customWidth="1"/>
    <col min="12297" max="12297" width="25.86328125" style="19" customWidth="1"/>
    <col min="12298" max="12544" width="9.1328125" style="19"/>
    <col min="12545" max="12545" width="52" style="19" customWidth="1"/>
    <col min="12546" max="12546" width="19.1328125" style="19" customWidth="1"/>
    <col min="12547" max="12547" width="23.265625" style="19" customWidth="1"/>
    <col min="12548" max="12548" width="23.3984375" style="19" customWidth="1"/>
    <col min="12549" max="12549" width="24" style="19" customWidth="1"/>
    <col min="12550" max="12550" width="16.59765625" style="19" customWidth="1"/>
    <col min="12551" max="12551" width="21.86328125" style="19" customWidth="1"/>
    <col min="12552" max="12552" width="11.86328125" style="19" customWidth="1"/>
    <col min="12553" max="12553" width="25.86328125" style="19" customWidth="1"/>
    <col min="12554" max="12800" width="9.1328125" style="19"/>
    <col min="12801" max="12801" width="52" style="19" customWidth="1"/>
    <col min="12802" max="12802" width="19.1328125" style="19" customWidth="1"/>
    <col min="12803" max="12803" width="23.265625" style="19" customWidth="1"/>
    <col min="12804" max="12804" width="23.3984375" style="19" customWidth="1"/>
    <col min="12805" max="12805" width="24" style="19" customWidth="1"/>
    <col min="12806" max="12806" width="16.59765625" style="19" customWidth="1"/>
    <col min="12807" max="12807" width="21.86328125" style="19" customWidth="1"/>
    <col min="12808" max="12808" width="11.86328125" style="19" customWidth="1"/>
    <col min="12809" max="12809" width="25.86328125" style="19" customWidth="1"/>
    <col min="12810" max="13056" width="9.1328125" style="19"/>
    <col min="13057" max="13057" width="52" style="19" customWidth="1"/>
    <col min="13058" max="13058" width="19.1328125" style="19" customWidth="1"/>
    <col min="13059" max="13059" width="23.265625" style="19" customWidth="1"/>
    <col min="13060" max="13060" width="23.3984375" style="19" customWidth="1"/>
    <col min="13061" max="13061" width="24" style="19" customWidth="1"/>
    <col min="13062" max="13062" width="16.59765625" style="19" customWidth="1"/>
    <col min="13063" max="13063" width="21.86328125" style="19" customWidth="1"/>
    <col min="13064" max="13064" width="11.86328125" style="19" customWidth="1"/>
    <col min="13065" max="13065" width="25.86328125" style="19" customWidth="1"/>
    <col min="13066" max="13312" width="9.1328125" style="19"/>
    <col min="13313" max="13313" width="52" style="19" customWidth="1"/>
    <col min="13314" max="13314" width="19.1328125" style="19" customWidth="1"/>
    <col min="13315" max="13315" width="23.265625" style="19" customWidth="1"/>
    <col min="13316" max="13316" width="23.3984375" style="19" customWidth="1"/>
    <col min="13317" max="13317" width="24" style="19" customWidth="1"/>
    <col min="13318" max="13318" width="16.59765625" style="19" customWidth="1"/>
    <col min="13319" max="13319" width="21.86328125" style="19" customWidth="1"/>
    <col min="13320" max="13320" width="11.86328125" style="19" customWidth="1"/>
    <col min="13321" max="13321" width="25.86328125" style="19" customWidth="1"/>
    <col min="13322" max="13568" width="9.1328125" style="19"/>
    <col min="13569" max="13569" width="52" style="19" customWidth="1"/>
    <col min="13570" max="13570" width="19.1328125" style="19" customWidth="1"/>
    <col min="13571" max="13571" width="23.265625" style="19" customWidth="1"/>
    <col min="13572" max="13572" width="23.3984375" style="19" customWidth="1"/>
    <col min="13573" max="13573" width="24" style="19" customWidth="1"/>
    <col min="13574" max="13574" width="16.59765625" style="19" customWidth="1"/>
    <col min="13575" max="13575" width="21.86328125" style="19" customWidth="1"/>
    <col min="13576" max="13576" width="11.86328125" style="19" customWidth="1"/>
    <col min="13577" max="13577" width="25.86328125" style="19" customWidth="1"/>
    <col min="13578" max="13824" width="9.1328125" style="19"/>
    <col min="13825" max="13825" width="52" style="19" customWidth="1"/>
    <col min="13826" max="13826" width="19.1328125" style="19" customWidth="1"/>
    <col min="13827" max="13827" width="23.265625" style="19" customWidth="1"/>
    <col min="13828" max="13828" width="23.3984375" style="19" customWidth="1"/>
    <col min="13829" max="13829" width="24" style="19" customWidth="1"/>
    <col min="13830" max="13830" width="16.59765625" style="19" customWidth="1"/>
    <col min="13831" max="13831" width="21.86328125" style="19" customWidth="1"/>
    <col min="13832" max="13832" width="11.86328125" style="19" customWidth="1"/>
    <col min="13833" max="13833" width="25.86328125" style="19" customWidth="1"/>
    <col min="13834" max="14080" width="9.1328125" style="19"/>
    <col min="14081" max="14081" width="52" style="19" customWidth="1"/>
    <col min="14082" max="14082" width="19.1328125" style="19" customWidth="1"/>
    <col min="14083" max="14083" width="23.265625" style="19" customWidth="1"/>
    <col min="14084" max="14084" width="23.3984375" style="19" customWidth="1"/>
    <col min="14085" max="14085" width="24" style="19" customWidth="1"/>
    <col min="14086" max="14086" width="16.59765625" style="19" customWidth="1"/>
    <col min="14087" max="14087" width="21.86328125" style="19" customWidth="1"/>
    <col min="14088" max="14088" width="11.86328125" style="19" customWidth="1"/>
    <col min="14089" max="14089" width="25.86328125" style="19" customWidth="1"/>
    <col min="14090" max="14336" width="9.1328125" style="19"/>
    <col min="14337" max="14337" width="52" style="19" customWidth="1"/>
    <col min="14338" max="14338" width="19.1328125" style="19" customWidth="1"/>
    <col min="14339" max="14339" width="23.265625" style="19" customWidth="1"/>
    <col min="14340" max="14340" width="23.3984375" style="19" customWidth="1"/>
    <col min="14341" max="14341" width="24" style="19" customWidth="1"/>
    <col min="14342" max="14342" width="16.59765625" style="19" customWidth="1"/>
    <col min="14343" max="14343" width="21.86328125" style="19" customWidth="1"/>
    <col min="14344" max="14344" width="11.86328125" style="19" customWidth="1"/>
    <col min="14345" max="14345" width="25.86328125" style="19" customWidth="1"/>
    <col min="14346" max="14592" width="9.1328125" style="19"/>
    <col min="14593" max="14593" width="52" style="19" customWidth="1"/>
    <col min="14594" max="14594" width="19.1328125" style="19" customWidth="1"/>
    <col min="14595" max="14595" width="23.265625" style="19" customWidth="1"/>
    <col min="14596" max="14596" width="23.3984375" style="19" customWidth="1"/>
    <col min="14597" max="14597" width="24" style="19" customWidth="1"/>
    <col min="14598" max="14598" width="16.59765625" style="19" customWidth="1"/>
    <col min="14599" max="14599" width="21.86328125" style="19" customWidth="1"/>
    <col min="14600" max="14600" width="11.86328125" style="19" customWidth="1"/>
    <col min="14601" max="14601" width="25.86328125" style="19" customWidth="1"/>
    <col min="14602" max="14848" width="9.1328125" style="19"/>
    <col min="14849" max="14849" width="52" style="19" customWidth="1"/>
    <col min="14850" max="14850" width="19.1328125" style="19" customWidth="1"/>
    <col min="14851" max="14851" width="23.265625" style="19" customWidth="1"/>
    <col min="14852" max="14852" width="23.3984375" style="19" customWidth="1"/>
    <col min="14853" max="14853" width="24" style="19" customWidth="1"/>
    <col min="14854" max="14854" width="16.59765625" style="19" customWidth="1"/>
    <col min="14855" max="14855" width="21.86328125" style="19" customWidth="1"/>
    <col min="14856" max="14856" width="11.86328125" style="19" customWidth="1"/>
    <col min="14857" max="14857" width="25.86328125" style="19" customWidth="1"/>
    <col min="14858" max="15104" width="9.1328125" style="19"/>
    <col min="15105" max="15105" width="52" style="19" customWidth="1"/>
    <col min="15106" max="15106" width="19.1328125" style="19" customWidth="1"/>
    <col min="15107" max="15107" width="23.265625" style="19" customWidth="1"/>
    <col min="15108" max="15108" width="23.3984375" style="19" customWidth="1"/>
    <col min="15109" max="15109" width="24" style="19" customWidth="1"/>
    <col min="15110" max="15110" width="16.59765625" style="19" customWidth="1"/>
    <col min="15111" max="15111" width="21.86328125" style="19" customWidth="1"/>
    <col min="15112" max="15112" width="11.86328125" style="19" customWidth="1"/>
    <col min="15113" max="15113" width="25.86328125" style="19" customWidth="1"/>
    <col min="15114" max="15360" width="9.1328125" style="19"/>
    <col min="15361" max="15361" width="52" style="19" customWidth="1"/>
    <col min="15362" max="15362" width="19.1328125" style="19" customWidth="1"/>
    <col min="15363" max="15363" width="23.265625" style="19" customWidth="1"/>
    <col min="15364" max="15364" width="23.3984375" style="19" customWidth="1"/>
    <col min="15365" max="15365" width="24" style="19" customWidth="1"/>
    <col min="15366" max="15366" width="16.59765625" style="19" customWidth="1"/>
    <col min="15367" max="15367" width="21.86328125" style="19" customWidth="1"/>
    <col min="15368" max="15368" width="11.86328125" style="19" customWidth="1"/>
    <col min="15369" max="15369" width="25.86328125" style="19" customWidth="1"/>
    <col min="15370" max="15616" width="9.1328125" style="19"/>
    <col min="15617" max="15617" width="52" style="19" customWidth="1"/>
    <col min="15618" max="15618" width="19.1328125" style="19" customWidth="1"/>
    <col min="15619" max="15619" width="23.265625" style="19" customWidth="1"/>
    <col min="15620" max="15620" width="23.3984375" style="19" customWidth="1"/>
    <col min="15621" max="15621" width="24" style="19" customWidth="1"/>
    <col min="15622" max="15622" width="16.59765625" style="19" customWidth="1"/>
    <col min="15623" max="15623" width="21.86328125" style="19" customWidth="1"/>
    <col min="15624" max="15624" width="11.86328125" style="19" customWidth="1"/>
    <col min="15625" max="15625" width="25.86328125" style="19" customWidth="1"/>
    <col min="15626" max="15872" width="9.1328125" style="19"/>
    <col min="15873" max="15873" width="52" style="19" customWidth="1"/>
    <col min="15874" max="15874" width="19.1328125" style="19" customWidth="1"/>
    <col min="15875" max="15875" width="23.265625" style="19" customWidth="1"/>
    <col min="15876" max="15876" width="23.3984375" style="19" customWidth="1"/>
    <col min="15877" max="15877" width="24" style="19" customWidth="1"/>
    <col min="15878" max="15878" width="16.59765625" style="19" customWidth="1"/>
    <col min="15879" max="15879" width="21.86328125" style="19" customWidth="1"/>
    <col min="15880" max="15880" width="11.86328125" style="19" customWidth="1"/>
    <col min="15881" max="15881" width="25.86328125" style="19" customWidth="1"/>
    <col min="15882" max="16128" width="9.1328125" style="19"/>
    <col min="16129" max="16129" width="52" style="19" customWidth="1"/>
    <col min="16130" max="16130" width="19.1328125" style="19" customWidth="1"/>
    <col min="16131" max="16131" width="23.265625" style="19" customWidth="1"/>
    <col min="16132" max="16132" width="23.3984375" style="19" customWidth="1"/>
    <col min="16133" max="16133" width="24" style="19" customWidth="1"/>
    <col min="16134" max="16134" width="16.59765625" style="19" customWidth="1"/>
    <col min="16135" max="16135" width="21.86328125" style="19" customWidth="1"/>
    <col min="16136" max="16136" width="11.86328125" style="19" customWidth="1"/>
    <col min="16137" max="16137" width="25.86328125" style="19" customWidth="1"/>
    <col min="16138" max="16384" width="9.1328125" style="19"/>
  </cols>
  <sheetData>
    <row r="1" spans="1:22" s="40" customFormat="1" ht="14.25" customHeight="1" x14ac:dyDescent="0.45">
      <c r="T1" s="41"/>
      <c r="U1" s="41"/>
      <c r="V1" s="41"/>
    </row>
    <row r="2" spans="1:22" s="42" customFormat="1" ht="6.75" customHeight="1" x14ac:dyDescent="0.35">
      <c r="T2" s="41"/>
      <c r="U2" s="41"/>
      <c r="V2" s="41"/>
    </row>
    <row r="3" spans="1:22" ht="12" customHeight="1" x14ac:dyDescent="0.45">
      <c r="A3" s="42"/>
      <c r="B3" s="42"/>
      <c r="C3" s="42"/>
      <c r="D3" s="42"/>
      <c r="E3" s="42"/>
      <c r="F3" s="42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12" customHeight="1" x14ac:dyDescent="0.45">
      <c r="A4" s="18" t="s">
        <v>0</v>
      </c>
      <c r="B4" s="18" t="s">
        <v>1</v>
      </c>
      <c r="D4" s="42"/>
      <c r="E4" s="42"/>
      <c r="F4" s="42"/>
      <c r="G4" s="4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2" customHeight="1" x14ac:dyDescent="0.45">
      <c r="A5" s="18" t="s">
        <v>2</v>
      </c>
      <c r="B5" s="18" t="s">
        <v>172</v>
      </c>
      <c r="F5" s="42"/>
      <c r="G5" s="42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" customHeight="1" x14ac:dyDescent="0.45">
      <c r="A6" s="18" t="s">
        <v>5</v>
      </c>
      <c r="B6" s="21">
        <v>65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5"/>
      <c r="R6" s="45"/>
      <c r="S6" s="45"/>
      <c r="T6" s="45"/>
      <c r="U6" s="45"/>
      <c r="V6" s="45"/>
    </row>
    <row r="7" spans="1:22" s="40" customFormat="1" ht="18.600000000000001" customHeight="1" x14ac:dyDescent="0.45">
      <c r="A7" s="22" t="s">
        <v>6</v>
      </c>
      <c r="B7" s="23" t="s">
        <v>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6"/>
      <c r="R7" s="46"/>
      <c r="S7" s="46"/>
      <c r="T7" s="46"/>
      <c r="U7" s="46"/>
      <c r="V7" s="46"/>
    </row>
    <row r="8" spans="1:22" x14ac:dyDescent="0.45">
      <c r="A8" s="24" t="s">
        <v>8</v>
      </c>
      <c r="B8" s="24" t="s">
        <v>9</v>
      </c>
    </row>
    <row r="9" spans="1:22" x14ac:dyDescent="0.45">
      <c r="D9" s="47" t="s">
        <v>173</v>
      </c>
    </row>
    <row r="10" spans="1:22" x14ac:dyDescent="0.45">
      <c r="C10" s="48" t="s">
        <v>220</v>
      </c>
      <c r="D10" s="49"/>
    </row>
    <row r="11" spans="1:22" x14ac:dyDescent="0.45">
      <c r="I11" s="50" t="s">
        <v>11</v>
      </c>
    </row>
    <row r="12" spans="1:22" ht="13.2" customHeight="1" x14ac:dyDescent="0.45">
      <c r="A12" s="83" t="s">
        <v>174</v>
      </c>
      <c r="B12" s="83" t="s">
        <v>13</v>
      </c>
      <c r="C12" s="85" t="s">
        <v>175</v>
      </c>
      <c r="D12" s="86"/>
      <c r="E12" s="86"/>
      <c r="F12" s="86"/>
      <c r="G12" s="87"/>
      <c r="H12" s="83" t="s">
        <v>67</v>
      </c>
      <c r="I12" s="83" t="s">
        <v>176</v>
      </c>
    </row>
    <row r="13" spans="1:22" ht="37.799999999999997" x14ac:dyDescent="0.45">
      <c r="A13" s="83"/>
      <c r="B13" s="83"/>
      <c r="C13" s="28" t="s">
        <v>61</v>
      </c>
      <c r="D13" s="28" t="s">
        <v>62</v>
      </c>
      <c r="E13" s="28" t="s">
        <v>177</v>
      </c>
      <c r="F13" s="28" t="s">
        <v>64</v>
      </c>
      <c r="G13" s="28" t="s">
        <v>178</v>
      </c>
      <c r="H13" s="83"/>
      <c r="I13" s="83"/>
    </row>
    <row r="14" spans="1:22" x14ac:dyDescent="0.45">
      <c r="A14" s="31" t="s">
        <v>179</v>
      </c>
      <c r="B14" s="32">
        <v>10</v>
      </c>
      <c r="C14" s="51">
        <f>[5]TDSheet!Q33/1000</f>
        <v>116.8</v>
      </c>
      <c r="D14" s="51"/>
      <c r="E14" s="51"/>
      <c r="F14" s="51"/>
      <c r="G14" s="51">
        <f>[5]TDSheet!S33/1000</f>
        <v>399243.40538000001</v>
      </c>
      <c r="H14" s="51"/>
      <c r="I14" s="51">
        <f>G14+C14</f>
        <v>399360.20538</v>
      </c>
    </row>
    <row r="15" spans="1:22" x14ac:dyDescent="0.45">
      <c r="A15" s="29" t="s">
        <v>180</v>
      </c>
      <c r="B15" s="28">
        <v>11</v>
      </c>
      <c r="C15" s="52"/>
      <c r="D15" s="52"/>
      <c r="E15" s="52"/>
      <c r="F15" s="52"/>
      <c r="G15" s="52"/>
      <c r="H15" s="52"/>
      <c r="I15" s="52"/>
    </row>
    <row r="16" spans="1:22" x14ac:dyDescent="0.45">
      <c r="A16" s="29" t="s">
        <v>181</v>
      </c>
      <c r="B16" s="28">
        <v>100</v>
      </c>
      <c r="C16" s="52">
        <f>C14</f>
        <v>116.8</v>
      </c>
      <c r="D16" s="52"/>
      <c r="E16" s="52"/>
      <c r="F16" s="52"/>
      <c r="G16" s="52">
        <f>G14</f>
        <v>399243.40538000001</v>
      </c>
      <c r="H16" s="52"/>
      <c r="I16" s="52">
        <f>I14</f>
        <v>399360.20538</v>
      </c>
    </row>
    <row r="17" spans="1:9" ht="25.2" x14ac:dyDescent="0.45">
      <c r="A17" s="29" t="s">
        <v>182</v>
      </c>
      <c r="B17" s="28">
        <v>200</v>
      </c>
      <c r="C17" s="52"/>
      <c r="D17" s="52"/>
      <c r="E17" s="52"/>
      <c r="F17" s="52">
        <f>F18+F19</f>
        <v>4059.5</v>
      </c>
      <c r="G17" s="52">
        <f>G18+G19</f>
        <v>1640673.21695</v>
      </c>
      <c r="H17" s="52"/>
      <c r="I17" s="52">
        <f>I18+I19</f>
        <v>1644732.71695</v>
      </c>
    </row>
    <row r="18" spans="1:9" x14ac:dyDescent="0.45">
      <c r="A18" s="29" t="s">
        <v>183</v>
      </c>
      <c r="B18" s="28">
        <v>210</v>
      </c>
      <c r="C18" s="52"/>
      <c r="D18" s="52"/>
      <c r="E18" s="52"/>
      <c r="F18" s="52"/>
      <c r="G18" s="52">
        <f>[5]TDSheet!S44/1000</f>
        <v>1640673.21695</v>
      </c>
      <c r="H18" s="52"/>
      <c r="I18" s="52">
        <f>SUM(C18:H18)</f>
        <v>1640673.21695</v>
      </c>
    </row>
    <row r="19" spans="1:9" ht="25.2" x14ac:dyDescent="0.45">
      <c r="A19" s="29" t="s">
        <v>184</v>
      </c>
      <c r="B19" s="28">
        <v>220</v>
      </c>
      <c r="C19" s="52"/>
      <c r="D19" s="52"/>
      <c r="E19" s="52"/>
      <c r="F19" s="52">
        <f>F21</f>
        <v>4059.5</v>
      </c>
      <c r="G19" s="52"/>
      <c r="H19" s="52"/>
      <c r="I19" s="52">
        <f>SUM(C19:H19)</f>
        <v>4059.5</v>
      </c>
    </row>
    <row r="20" spans="1:9" x14ac:dyDescent="0.45">
      <c r="A20" s="29" t="s">
        <v>79</v>
      </c>
      <c r="B20" s="30"/>
      <c r="C20" s="52"/>
      <c r="D20" s="52"/>
      <c r="E20" s="52"/>
      <c r="F20" s="52"/>
      <c r="G20" s="52"/>
      <c r="H20" s="52"/>
      <c r="I20" s="52"/>
    </row>
    <row r="21" spans="1:9" ht="25.2" x14ac:dyDescent="0.45">
      <c r="A21" s="29" t="s">
        <v>185</v>
      </c>
      <c r="B21" s="28">
        <v>221</v>
      </c>
      <c r="C21" s="52"/>
      <c r="D21" s="52"/>
      <c r="E21" s="52"/>
      <c r="F21" s="52">
        <f>[5]TDSheet!R36/1000</f>
        <v>4059.5</v>
      </c>
      <c r="G21" s="52"/>
      <c r="H21" s="52"/>
      <c r="I21" s="52">
        <f>F21</f>
        <v>4059.5</v>
      </c>
    </row>
    <row r="22" spans="1:9" ht="25.2" x14ac:dyDescent="0.45">
      <c r="A22" s="29" t="s">
        <v>186</v>
      </c>
      <c r="B22" s="28">
        <v>222</v>
      </c>
      <c r="C22" s="52"/>
      <c r="D22" s="52"/>
      <c r="E22" s="52"/>
      <c r="F22" s="52"/>
      <c r="G22" s="52"/>
      <c r="H22" s="52"/>
      <c r="I22" s="52"/>
    </row>
    <row r="23" spans="1:9" ht="37.799999999999997" x14ac:dyDescent="0.45">
      <c r="A23" s="29" t="s">
        <v>187</v>
      </c>
      <c r="B23" s="28">
        <v>223</v>
      </c>
      <c r="C23" s="52"/>
      <c r="D23" s="52"/>
      <c r="E23" s="52"/>
      <c r="F23" s="52"/>
      <c r="G23" s="52"/>
      <c r="H23" s="52"/>
      <c r="I23" s="52"/>
    </row>
    <row r="24" spans="1:9" ht="50.4" x14ac:dyDescent="0.45">
      <c r="A24" s="29" t="s">
        <v>156</v>
      </c>
      <c r="B24" s="28">
        <v>224</v>
      </c>
      <c r="C24" s="52"/>
      <c r="D24" s="52"/>
      <c r="E24" s="52"/>
      <c r="F24" s="52"/>
      <c r="G24" s="52"/>
      <c r="H24" s="52"/>
      <c r="I24" s="52"/>
    </row>
    <row r="25" spans="1:9" ht="25.2" x14ac:dyDescent="0.45">
      <c r="A25" s="29" t="s">
        <v>157</v>
      </c>
      <c r="B25" s="28">
        <v>225</v>
      </c>
      <c r="C25" s="52"/>
      <c r="D25" s="52"/>
      <c r="E25" s="52"/>
      <c r="F25" s="52"/>
      <c r="G25" s="52"/>
      <c r="H25" s="52"/>
      <c r="I25" s="52"/>
    </row>
    <row r="26" spans="1:9" ht="25.2" x14ac:dyDescent="0.45">
      <c r="A26" s="29" t="s">
        <v>158</v>
      </c>
      <c r="B26" s="28">
        <v>226</v>
      </c>
      <c r="C26" s="52"/>
      <c r="D26" s="52"/>
      <c r="E26" s="52"/>
      <c r="F26" s="52"/>
      <c r="G26" s="52"/>
      <c r="H26" s="52"/>
      <c r="I26" s="52"/>
    </row>
    <row r="27" spans="1:9" ht="25.2" x14ac:dyDescent="0.45">
      <c r="A27" s="29" t="s">
        <v>188</v>
      </c>
      <c r="B27" s="28">
        <v>227</v>
      </c>
      <c r="C27" s="52"/>
      <c r="D27" s="52"/>
      <c r="E27" s="52"/>
      <c r="F27" s="52"/>
      <c r="G27" s="52"/>
      <c r="H27" s="52"/>
      <c r="I27" s="52"/>
    </row>
    <row r="28" spans="1:9" ht="25.2" x14ac:dyDescent="0.45">
      <c r="A28" s="29" t="s">
        <v>160</v>
      </c>
      <c r="B28" s="28">
        <v>228</v>
      </c>
      <c r="C28" s="52"/>
      <c r="D28" s="52"/>
      <c r="E28" s="52"/>
      <c r="F28" s="52"/>
      <c r="G28" s="52"/>
      <c r="H28" s="52"/>
      <c r="I28" s="52"/>
    </row>
    <row r="29" spans="1:9" ht="25.2" x14ac:dyDescent="0.45">
      <c r="A29" s="29" t="s">
        <v>161</v>
      </c>
      <c r="B29" s="28">
        <v>229</v>
      </c>
      <c r="C29" s="52"/>
      <c r="D29" s="52"/>
      <c r="E29" s="52"/>
      <c r="F29" s="52"/>
      <c r="G29" s="52"/>
      <c r="H29" s="52"/>
      <c r="I29" s="52"/>
    </row>
    <row r="30" spans="1:9" ht="25.2" x14ac:dyDescent="0.45">
      <c r="A30" s="29" t="s">
        <v>189</v>
      </c>
      <c r="B30" s="28">
        <v>300</v>
      </c>
      <c r="C30" s="52">
        <f>SUM(C32:C44)</f>
        <v>93504853.200000003</v>
      </c>
      <c r="D30" s="52"/>
      <c r="E30" s="52"/>
      <c r="F30" s="52"/>
      <c r="G30" s="52">
        <f>SUM(G32:G44)</f>
        <v>-612601.45059000002</v>
      </c>
      <c r="H30" s="52"/>
      <c r="I30" s="52">
        <f>SUM(I32:I44)</f>
        <v>92892251.749410003</v>
      </c>
    </row>
    <row r="31" spans="1:9" x14ac:dyDescent="0.45">
      <c r="A31" s="29" t="s">
        <v>79</v>
      </c>
      <c r="B31" s="30"/>
      <c r="C31" s="52"/>
      <c r="D31" s="52"/>
      <c r="E31" s="52"/>
      <c r="F31" s="52"/>
      <c r="G31" s="52"/>
      <c r="H31" s="52"/>
      <c r="I31" s="52"/>
    </row>
    <row r="32" spans="1:9" x14ac:dyDescent="0.45">
      <c r="A32" s="29" t="s">
        <v>190</v>
      </c>
      <c r="B32" s="28">
        <v>310</v>
      </c>
      <c r="C32" s="52"/>
      <c r="D32" s="52"/>
      <c r="E32" s="52"/>
      <c r="F32" s="52"/>
      <c r="G32" s="52"/>
      <c r="H32" s="52"/>
      <c r="I32" s="52"/>
    </row>
    <row r="33" spans="1:9" x14ac:dyDescent="0.45">
      <c r="A33" s="29" t="s">
        <v>79</v>
      </c>
      <c r="B33" s="30"/>
      <c r="C33" s="52"/>
      <c r="D33" s="52"/>
      <c r="E33" s="52"/>
      <c r="F33" s="52"/>
      <c r="G33" s="52"/>
      <c r="H33" s="52"/>
      <c r="I33" s="52"/>
    </row>
    <row r="34" spans="1:9" x14ac:dyDescent="0.45">
      <c r="A34" s="29" t="s">
        <v>191</v>
      </c>
      <c r="B34" s="30"/>
      <c r="C34" s="52"/>
      <c r="D34" s="52"/>
      <c r="E34" s="52"/>
      <c r="F34" s="52"/>
      <c r="G34" s="52"/>
      <c r="H34" s="52"/>
      <c r="I34" s="52"/>
    </row>
    <row r="35" spans="1:9" ht="25.2" x14ac:dyDescent="0.45">
      <c r="A35" s="29" t="s">
        <v>192</v>
      </c>
      <c r="B35" s="30"/>
      <c r="C35" s="52"/>
      <c r="D35" s="52"/>
      <c r="E35" s="52"/>
      <c r="F35" s="52"/>
      <c r="G35" s="52"/>
      <c r="H35" s="52"/>
      <c r="I35" s="52"/>
    </row>
    <row r="36" spans="1:9" ht="25.2" x14ac:dyDescent="0.45">
      <c r="A36" s="29" t="s">
        <v>193</v>
      </c>
      <c r="B36" s="30"/>
      <c r="C36" s="52"/>
      <c r="D36" s="52"/>
      <c r="E36" s="52"/>
      <c r="F36" s="52"/>
      <c r="G36" s="52"/>
      <c r="H36" s="52"/>
      <c r="I36" s="52"/>
    </row>
    <row r="37" spans="1:9" x14ac:dyDescent="0.45">
      <c r="A37" s="29" t="s">
        <v>194</v>
      </c>
      <c r="B37" s="28">
        <v>311</v>
      </c>
      <c r="C37" s="52"/>
      <c r="D37" s="52"/>
      <c r="E37" s="52"/>
      <c r="F37" s="52"/>
      <c r="G37" s="52"/>
      <c r="H37" s="52"/>
      <c r="I37" s="52"/>
    </row>
    <row r="38" spans="1:9" x14ac:dyDescent="0.45">
      <c r="A38" s="29" t="s">
        <v>195</v>
      </c>
      <c r="B38" s="28">
        <v>312</v>
      </c>
      <c r="C38" s="52">
        <f>93504853200/1000</f>
        <v>93504853.200000003</v>
      </c>
      <c r="D38" s="52"/>
      <c r="E38" s="52"/>
      <c r="F38" s="52"/>
      <c r="G38" s="52"/>
      <c r="H38" s="52"/>
      <c r="I38" s="52">
        <f>C38</f>
        <v>93504853.200000003</v>
      </c>
    </row>
    <row r="39" spans="1:9" ht="25.2" x14ac:dyDescent="0.45">
      <c r="A39" s="29" t="s">
        <v>196</v>
      </c>
      <c r="B39" s="28">
        <v>313</v>
      </c>
      <c r="C39" s="52"/>
      <c r="D39" s="52"/>
      <c r="E39" s="52"/>
      <c r="F39" s="52"/>
      <c r="G39" s="52"/>
      <c r="H39" s="52"/>
      <c r="I39" s="52"/>
    </row>
    <row r="40" spans="1:9" ht="25.2" x14ac:dyDescent="0.45">
      <c r="A40" s="29" t="s">
        <v>197</v>
      </c>
      <c r="B40" s="28">
        <v>314</v>
      </c>
      <c r="C40" s="52"/>
      <c r="D40" s="52"/>
      <c r="E40" s="52"/>
      <c r="F40" s="52"/>
      <c r="G40" s="52"/>
      <c r="H40" s="52"/>
      <c r="I40" s="52"/>
    </row>
    <row r="41" spans="1:9" x14ac:dyDescent="0.45">
      <c r="A41" s="29" t="s">
        <v>198</v>
      </c>
      <c r="B41" s="28">
        <v>315</v>
      </c>
      <c r="C41" s="52"/>
      <c r="D41" s="52"/>
      <c r="E41" s="52"/>
      <c r="F41" s="52"/>
      <c r="G41" s="52">
        <f>-168421053/1000</f>
        <v>-168421.05300000001</v>
      </c>
      <c r="H41" s="52"/>
      <c r="I41" s="52">
        <f>G41</f>
        <v>-168421.05300000001</v>
      </c>
    </row>
    <row r="42" spans="1:9" x14ac:dyDescent="0.45">
      <c r="A42" s="29" t="s">
        <v>199</v>
      </c>
      <c r="B42" s="28">
        <v>316</v>
      </c>
      <c r="C42" s="52"/>
      <c r="D42" s="52"/>
      <c r="E42" s="52"/>
      <c r="F42" s="52"/>
      <c r="G42" s="52">
        <f>-444180397.59/1000</f>
        <v>-444180.39758999995</v>
      </c>
      <c r="H42" s="52"/>
      <c r="I42" s="52">
        <f>G42</f>
        <v>-444180.39758999995</v>
      </c>
    </row>
    <row r="43" spans="1:9" x14ac:dyDescent="0.45">
      <c r="A43" s="29" t="s">
        <v>200</v>
      </c>
      <c r="B43" s="28">
        <v>317</v>
      </c>
      <c r="C43" s="52"/>
      <c r="D43" s="52"/>
      <c r="E43" s="52"/>
      <c r="F43" s="52"/>
      <c r="G43" s="52"/>
      <c r="H43" s="52"/>
      <c r="I43" s="52"/>
    </row>
    <row r="44" spans="1:9" ht="25.2" x14ac:dyDescent="0.45">
      <c r="A44" s="29" t="s">
        <v>201</v>
      </c>
      <c r="B44" s="28">
        <v>318</v>
      </c>
      <c r="C44" s="52"/>
      <c r="D44" s="52"/>
      <c r="E44" s="52"/>
      <c r="F44" s="52"/>
      <c r="G44" s="52"/>
      <c r="H44" s="52"/>
      <c r="I44" s="52"/>
    </row>
    <row r="45" spans="1:9" ht="13.2" customHeight="1" x14ac:dyDescent="0.45">
      <c r="A45" s="31" t="s">
        <v>202</v>
      </c>
      <c r="B45" s="84">
        <v>400</v>
      </c>
      <c r="C45" s="51">
        <f>C30++C17+C16</f>
        <v>93504970</v>
      </c>
      <c r="D45" s="51"/>
      <c r="E45" s="51"/>
      <c r="F45" s="51">
        <f>F30++F17+F16</f>
        <v>4059.5</v>
      </c>
      <c r="G45" s="51">
        <f>G30++G17+G16</f>
        <v>1427315.1717400001</v>
      </c>
      <c r="H45" s="51"/>
      <c r="I45" s="51">
        <f>I30++I17+I16</f>
        <v>94936344.671739995</v>
      </c>
    </row>
    <row r="46" spans="1:9" ht="13.2" customHeight="1" x14ac:dyDescent="0.45">
      <c r="A46" s="31" t="s">
        <v>203</v>
      </c>
      <c r="B46" s="84"/>
      <c r="C46" s="51"/>
      <c r="D46" s="51"/>
      <c r="E46" s="51"/>
      <c r="F46" s="51"/>
      <c r="G46" s="51"/>
      <c r="H46" s="51"/>
      <c r="I46" s="51"/>
    </row>
    <row r="47" spans="1:9" x14ac:dyDescent="0.45">
      <c r="A47" s="29" t="s">
        <v>180</v>
      </c>
      <c r="B47" s="28">
        <v>401</v>
      </c>
      <c r="C47" s="52"/>
      <c r="D47" s="52"/>
      <c r="E47" s="52"/>
      <c r="F47" s="52"/>
      <c r="G47" s="52"/>
      <c r="H47" s="52"/>
      <c r="I47" s="52"/>
    </row>
    <row r="48" spans="1:9" x14ac:dyDescent="0.45">
      <c r="A48" s="29" t="s">
        <v>204</v>
      </c>
      <c r="B48" s="28">
        <v>500</v>
      </c>
      <c r="C48" s="52">
        <f>C45</f>
        <v>93504970</v>
      </c>
      <c r="D48" s="52"/>
      <c r="E48" s="52"/>
      <c r="F48" s="52">
        <f>F45</f>
        <v>4059.5</v>
      </c>
      <c r="G48" s="52">
        <f>G45</f>
        <v>1427315.1717400001</v>
      </c>
      <c r="H48" s="52"/>
      <c r="I48" s="52">
        <f>I45</f>
        <v>94936344.671739995</v>
      </c>
    </row>
    <row r="49" spans="1:9" ht="25.2" x14ac:dyDescent="0.45">
      <c r="A49" s="29" t="s">
        <v>205</v>
      </c>
      <c r="B49" s="28">
        <v>600</v>
      </c>
      <c r="C49" s="52">
        <f>SUM(C50:C51)</f>
        <v>0</v>
      </c>
      <c r="D49" s="52">
        <f t="shared" ref="D49:I49" si="0">SUM(D50:D51)</f>
        <v>0</v>
      </c>
      <c r="E49" s="52">
        <f t="shared" si="0"/>
        <v>0</v>
      </c>
      <c r="F49" s="52">
        <f t="shared" si="0"/>
        <v>-529.5</v>
      </c>
      <c r="G49" s="52">
        <f t="shared" si="0"/>
        <v>225180.85830000002</v>
      </c>
      <c r="H49" s="52">
        <f t="shared" si="0"/>
        <v>0</v>
      </c>
      <c r="I49" s="52">
        <f t="shared" si="0"/>
        <v>224651.35830000002</v>
      </c>
    </row>
    <row r="50" spans="1:9" x14ac:dyDescent="0.45">
      <c r="A50" s="29" t="s">
        <v>183</v>
      </c>
      <c r="B50" s="28">
        <v>610</v>
      </c>
      <c r="C50" s="52"/>
      <c r="D50" s="52"/>
      <c r="E50" s="52"/>
      <c r="F50" s="52"/>
      <c r="G50" s="52">
        <f>225180858.3/1000</f>
        <v>225180.85830000002</v>
      </c>
      <c r="H50" s="52"/>
      <c r="I50" s="52">
        <f>G50</f>
        <v>225180.85830000002</v>
      </c>
    </row>
    <row r="51" spans="1:9" ht="25.2" x14ac:dyDescent="0.45">
      <c r="A51" s="29" t="s">
        <v>206</v>
      </c>
      <c r="B51" s="28">
        <v>620</v>
      </c>
      <c r="C51" s="52">
        <f>SUM(C53:C61)</f>
        <v>0</v>
      </c>
      <c r="D51" s="52">
        <f t="shared" ref="D51:I51" si="1">SUM(D53:D61)</f>
        <v>0</v>
      </c>
      <c r="E51" s="52">
        <f t="shared" si="1"/>
        <v>0</v>
      </c>
      <c r="F51" s="52">
        <f t="shared" si="1"/>
        <v>-529.5</v>
      </c>
      <c r="G51" s="52">
        <f t="shared" si="1"/>
        <v>0</v>
      </c>
      <c r="H51" s="52">
        <f t="shared" si="1"/>
        <v>0</v>
      </c>
      <c r="I51" s="52">
        <f t="shared" si="1"/>
        <v>-529.5</v>
      </c>
    </row>
    <row r="52" spans="1:9" x14ac:dyDescent="0.45">
      <c r="A52" s="29" t="s">
        <v>79</v>
      </c>
      <c r="B52" s="30"/>
      <c r="C52" s="52"/>
      <c r="D52" s="52"/>
      <c r="E52" s="52"/>
      <c r="F52" s="52"/>
      <c r="G52" s="52"/>
      <c r="H52" s="52"/>
      <c r="I52" s="52"/>
    </row>
    <row r="53" spans="1:9" ht="25.2" x14ac:dyDescent="0.45">
      <c r="A53" s="29" t="s">
        <v>185</v>
      </c>
      <c r="B53" s="28">
        <v>621</v>
      </c>
      <c r="C53" s="52"/>
      <c r="D53" s="52"/>
      <c r="E53" s="52"/>
      <c r="F53" s="52"/>
      <c r="G53" s="52"/>
      <c r="H53" s="52"/>
      <c r="I53" s="52"/>
    </row>
    <row r="54" spans="1:9" ht="25.2" x14ac:dyDescent="0.45">
      <c r="A54" s="29" t="s">
        <v>186</v>
      </c>
      <c r="B54" s="28">
        <v>622</v>
      </c>
      <c r="C54" s="52"/>
      <c r="D54" s="52"/>
      <c r="E54" s="52"/>
      <c r="F54" s="52">
        <f>-529500/1000</f>
        <v>-529.5</v>
      </c>
      <c r="G54" s="52"/>
      <c r="H54" s="52"/>
      <c r="I54" s="52">
        <f>F54</f>
        <v>-529.5</v>
      </c>
    </row>
    <row r="55" spans="1:9" ht="37.799999999999997" x14ac:dyDescent="0.45">
      <c r="A55" s="29" t="s">
        <v>187</v>
      </c>
      <c r="B55" s="28">
        <v>623</v>
      </c>
      <c r="C55" s="52"/>
      <c r="D55" s="52"/>
      <c r="E55" s="52"/>
      <c r="F55" s="52"/>
      <c r="G55" s="52"/>
      <c r="H55" s="52"/>
      <c r="I55" s="52"/>
    </row>
    <row r="56" spans="1:9" ht="50.4" x14ac:dyDescent="0.45">
      <c r="A56" s="29" t="s">
        <v>156</v>
      </c>
      <c r="B56" s="28">
        <v>624</v>
      </c>
      <c r="C56" s="52"/>
      <c r="D56" s="52"/>
      <c r="E56" s="52"/>
      <c r="F56" s="52"/>
      <c r="G56" s="52"/>
      <c r="H56" s="52"/>
      <c r="I56" s="52"/>
    </row>
    <row r="57" spans="1:9" ht="25.2" x14ac:dyDescent="0.45">
      <c r="A57" s="29" t="s">
        <v>157</v>
      </c>
      <c r="B57" s="28">
        <v>625</v>
      </c>
      <c r="C57" s="52"/>
      <c r="D57" s="52"/>
      <c r="E57" s="52"/>
      <c r="F57" s="52"/>
      <c r="G57" s="52"/>
      <c r="H57" s="52"/>
      <c r="I57" s="52"/>
    </row>
    <row r="58" spans="1:9" ht="25.2" x14ac:dyDescent="0.45">
      <c r="A58" s="29" t="s">
        <v>207</v>
      </c>
      <c r="B58" s="28">
        <v>626</v>
      </c>
      <c r="C58" s="52"/>
      <c r="D58" s="52"/>
      <c r="E58" s="52"/>
      <c r="F58" s="52"/>
      <c r="G58" s="52"/>
      <c r="H58" s="52"/>
      <c r="I58" s="52"/>
    </row>
    <row r="59" spans="1:9" ht="25.2" x14ac:dyDescent="0.45">
      <c r="A59" s="29" t="s">
        <v>188</v>
      </c>
      <c r="B59" s="28">
        <v>627</v>
      </c>
      <c r="C59" s="52"/>
      <c r="D59" s="52"/>
      <c r="E59" s="52"/>
      <c r="F59" s="52"/>
      <c r="G59" s="52"/>
      <c r="H59" s="52"/>
      <c r="I59" s="52"/>
    </row>
    <row r="60" spans="1:9" ht="25.2" x14ac:dyDescent="0.45">
      <c r="A60" s="29" t="s">
        <v>208</v>
      </c>
      <c r="B60" s="28">
        <v>628</v>
      </c>
      <c r="C60" s="52"/>
      <c r="D60" s="52"/>
      <c r="E60" s="52"/>
      <c r="F60" s="52"/>
      <c r="G60" s="52"/>
      <c r="H60" s="52"/>
      <c r="I60" s="52"/>
    </row>
    <row r="61" spans="1:9" ht="25.2" x14ac:dyDescent="0.45">
      <c r="A61" s="29" t="s">
        <v>161</v>
      </c>
      <c r="B61" s="28">
        <v>629</v>
      </c>
      <c r="C61" s="52"/>
      <c r="D61" s="52"/>
      <c r="E61" s="52"/>
      <c r="F61" s="52"/>
      <c r="G61" s="52"/>
      <c r="H61" s="52"/>
      <c r="I61" s="52"/>
    </row>
    <row r="62" spans="1:9" ht="25.2" x14ac:dyDescent="0.45">
      <c r="A62" s="29" t="s">
        <v>209</v>
      </c>
      <c r="B62" s="28">
        <v>700</v>
      </c>
      <c r="C62" s="52"/>
      <c r="D62" s="52"/>
      <c r="E62" s="52"/>
      <c r="F62" s="52"/>
      <c r="G62" s="52">
        <v>-30010</v>
      </c>
      <c r="H62" s="52"/>
      <c r="I62" s="52">
        <f>G62</f>
        <v>-30010</v>
      </c>
    </row>
    <row r="63" spans="1:9" x14ac:dyDescent="0.45">
      <c r="A63" s="29" t="s">
        <v>79</v>
      </c>
      <c r="B63" s="30"/>
      <c r="C63" s="52"/>
      <c r="D63" s="52"/>
      <c r="E63" s="52"/>
      <c r="F63" s="52"/>
      <c r="G63" s="52"/>
      <c r="H63" s="52"/>
      <c r="I63" s="52"/>
    </row>
    <row r="64" spans="1:9" x14ac:dyDescent="0.45">
      <c r="A64" s="29" t="s">
        <v>210</v>
      </c>
      <c r="B64" s="28">
        <v>710</v>
      </c>
      <c r="C64" s="52"/>
      <c r="D64" s="52"/>
      <c r="E64" s="52"/>
      <c r="F64" s="52"/>
      <c r="G64" s="52"/>
      <c r="H64" s="52"/>
      <c r="I64" s="52"/>
    </row>
    <row r="65" spans="1:9" x14ac:dyDescent="0.45">
      <c r="A65" s="29" t="s">
        <v>79</v>
      </c>
      <c r="B65" s="30"/>
      <c r="C65" s="52"/>
      <c r="D65" s="52"/>
      <c r="E65" s="52"/>
      <c r="F65" s="52"/>
      <c r="G65" s="52"/>
      <c r="H65" s="52"/>
      <c r="I65" s="52"/>
    </row>
    <row r="66" spans="1:9" x14ac:dyDescent="0.45">
      <c r="A66" s="29" t="s">
        <v>191</v>
      </c>
      <c r="B66" s="30"/>
      <c r="C66" s="52"/>
      <c r="D66" s="52"/>
      <c r="E66" s="52"/>
      <c r="F66" s="52"/>
      <c r="G66" s="52"/>
      <c r="H66" s="52"/>
      <c r="I66" s="52"/>
    </row>
    <row r="67" spans="1:9" ht="25.2" x14ac:dyDescent="0.45">
      <c r="A67" s="29" t="s">
        <v>192</v>
      </c>
      <c r="B67" s="30"/>
      <c r="C67" s="52"/>
      <c r="D67" s="52"/>
      <c r="E67" s="52"/>
      <c r="F67" s="52"/>
      <c r="G67" s="52"/>
      <c r="H67" s="52"/>
      <c r="I67" s="52"/>
    </row>
    <row r="68" spans="1:9" ht="25.2" x14ac:dyDescent="0.45">
      <c r="A68" s="29" t="s">
        <v>193</v>
      </c>
      <c r="B68" s="30"/>
      <c r="C68" s="52"/>
      <c r="D68" s="52"/>
      <c r="E68" s="52"/>
      <c r="F68" s="52"/>
      <c r="G68" s="52"/>
      <c r="H68" s="52"/>
      <c r="I68" s="52"/>
    </row>
    <row r="69" spans="1:9" x14ac:dyDescent="0.45">
      <c r="A69" s="29" t="s">
        <v>194</v>
      </c>
      <c r="B69" s="28">
        <v>711</v>
      </c>
      <c r="C69" s="52"/>
      <c r="D69" s="52"/>
      <c r="E69" s="52"/>
      <c r="F69" s="52"/>
      <c r="G69" s="52"/>
      <c r="H69" s="52"/>
      <c r="I69" s="52"/>
    </row>
    <row r="70" spans="1:9" x14ac:dyDescent="0.45">
      <c r="A70" s="29" t="s">
        <v>195</v>
      </c>
      <c r="B70" s="28">
        <v>712</v>
      </c>
      <c r="C70" s="52"/>
      <c r="D70" s="52"/>
      <c r="E70" s="52"/>
      <c r="F70" s="52"/>
      <c r="G70" s="52"/>
      <c r="H70" s="52"/>
      <c r="I70" s="52"/>
    </row>
    <row r="71" spans="1:9" ht="25.2" x14ac:dyDescent="0.45">
      <c r="A71" s="29" t="s">
        <v>196</v>
      </c>
      <c r="B71" s="28">
        <v>713</v>
      </c>
      <c r="C71" s="52"/>
      <c r="D71" s="52"/>
      <c r="E71" s="52"/>
      <c r="F71" s="52"/>
      <c r="G71" s="52"/>
      <c r="H71" s="52"/>
      <c r="I71" s="52"/>
    </row>
    <row r="72" spans="1:9" ht="25.2" x14ac:dyDescent="0.45">
      <c r="A72" s="29" t="s">
        <v>197</v>
      </c>
      <c r="B72" s="28">
        <v>714</v>
      </c>
      <c r="C72" s="52"/>
      <c r="D72" s="52"/>
      <c r="E72" s="52"/>
      <c r="F72" s="52"/>
      <c r="G72" s="52"/>
      <c r="H72" s="52"/>
      <c r="I72" s="52"/>
    </row>
    <row r="73" spans="1:9" x14ac:dyDescent="0.45">
      <c r="A73" s="29" t="s">
        <v>198</v>
      </c>
      <c r="B73" s="28">
        <v>715</v>
      </c>
      <c r="C73" s="52"/>
      <c r="D73" s="52"/>
      <c r="E73" s="52"/>
      <c r="F73" s="52"/>
      <c r="G73" s="52">
        <v>-30010</v>
      </c>
      <c r="H73" s="52"/>
      <c r="I73" s="52">
        <f>G73</f>
        <v>-30010</v>
      </c>
    </row>
    <row r="74" spans="1:9" x14ac:dyDescent="0.45">
      <c r="A74" s="29" t="s">
        <v>199</v>
      </c>
      <c r="B74" s="28">
        <v>716</v>
      </c>
      <c r="C74" s="52"/>
      <c r="D74" s="52"/>
      <c r="E74" s="52"/>
      <c r="F74" s="52"/>
      <c r="G74" s="52"/>
      <c r="H74" s="52"/>
      <c r="I74" s="52"/>
    </row>
    <row r="75" spans="1:9" x14ac:dyDescent="0.45">
      <c r="A75" s="29" t="s">
        <v>200</v>
      </c>
      <c r="B75" s="28">
        <v>717</v>
      </c>
      <c r="C75" s="52"/>
      <c r="D75" s="52"/>
      <c r="E75" s="52"/>
      <c r="F75" s="52"/>
      <c r="G75" s="52"/>
      <c r="H75" s="52"/>
      <c r="I75" s="52"/>
    </row>
    <row r="76" spans="1:9" ht="25.2" x14ac:dyDescent="0.45">
      <c r="A76" s="29" t="s">
        <v>201</v>
      </c>
      <c r="B76" s="28">
        <v>718</v>
      </c>
      <c r="C76" s="52"/>
      <c r="D76" s="52"/>
      <c r="E76" s="52"/>
      <c r="F76" s="52"/>
      <c r="G76" s="52"/>
      <c r="H76" s="52"/>
      <c r="I76" s="52"/>
    </row>
    <row r="77" spans="1:9" ht="13.2" customHeight="1" x14ac:dyDescent="0.45">
      <c r="A77" s="31" t="s">
        <v>221</v>
      </c>
      <c r="B77" s="84">
        <v>800</v>
      </c>
      <c r="C77" s="51">
        <f>C48+C49+C62</f>
        <v>93504970</v>
      </c>
      <c r="D77" s="51">
        <f t="shared" ref="D77:H77" si="2">D48+D49+D62</f>
        <v>0</v>
      </c>
      <c r="E77" s="51">
        <f t="shared" si="2"/>
        <v>0</v>
      </c>
      <c r="F77" s="51">
        <f t="shared" si="2"/>
        <v>3530</v>
      </c>
      <c r="G77" s="51">
        <f t="shared" si="2"/>
        <v>1622486.0300400001</v>
      </c>
      <c r="H77" s="51">
        <f t="shared" si="2"/>
        <v>0</v>
      </c>
      <c r="I77" s="51">
        <f>I48+I49+I62</f>
        <v>95130986.030039996</v>
      </c>
    </row>
    <row r="78" spans="1:9" ht="13.2" customHeight="1" x14ac:dyDescent="0.45">
      <c r="A78" s="31" t="s">
        <v>211</v>
      </c>
      <c r="B78" s="84"/>
      <c r="C78" s="33"/>
      <c r="D78" s="33"/>
      <c r="E78" s="33"/>
      <c r="F78" s="33"/>
      <c r="G78" s="33"/>
      <c r="H78" s="33"/>
      <c r="I78" s="33"/>
    </row>
    <row r="81" spans="1:1" x14ac:dyDescent="0.45">
      <c r="A81" s="26" t="s">
        <v>70</v>
      </c>
    </row>
    <row r="82" spans="1:1" x14ac:dyDescent="0.45">
      <c r="A82" s="26" t="s">
        <v>71</v>
      </c>
    </row>
    <row r="83" spans="1:1" x14ac:dyDescent="0.45">
      <c r="A83" s="26"/>
    </row>
    <row r="84" spans="1:1" x14ac:dyDescent="0.45">
      <c r="A84" s="26" t="s">
        <v>72</v>
      </c>
    </row>
    <row r="85" spans="1:1" x14ac:dyDescent="0.45">
      <c r="A85" s="26" t="s">
        <v>73</v>
      </c>
    </row>
    <row r="86" spans="1:1" x14ac:dyDescent="0.45">
      <c r="A86" s="26" t="s">
        <v>74</v>
      </c>
    </row>
  </sheetData>
  <mergeCells count="7">
    <mergeCell ref="I12:I13"/>
    <mergeCell ref="B45:B46"/>
    <mergeCell ref="B77:B78"/>
    <mergeCell ref="A12:A13"/>
    <mergeCell ref="B12:B13"/>
    <mergeCell ref="C12:G12"/>
    <mergeCell ref="H12:H1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СК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Инкарбекова</dc:creator>
  <cp:lastModifiedBy>Динара Инкарбекова</cp:lastModifiedBy>
  <cp:lastPrinted>2017-05-05T11:23:20Z</cp:lastPrinted>
  <dcterms:created xsi:type="dcterms:W3CDTF">2017-05-04T10:52:25Z</dcterms:created>
  <dcterms:modified xsi:type="dcterms:W3CDTF">2017-08-14T05:05:38Z</dcterms:modified>
</cp:coreProperties>
</file>