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8445" windowHeight="6330" activeTab="3"/>
  </bookViews>
  <sheets>
    <sheet name="ф.1" sheetId="2" r:id="rId1"/>
    <sheet name="ф.2" sheetId="1" r:id="rId2"/>
    <sheet name="ф.3" sheetId="3" r:id="rId3"/>
    <sheet name="ф.4" sheetId="4" r:id="rId4"/>
  </sheets>
  <externalReferences>
    <externalReference r:id="rId5"/>
  </externalReferences>
  <definedNames>
    <definedName name="_ftn1" localSheetId="1">ф.2!$A$48</definedName>
    <definedName name="_ftn2" localSheetId="1">ф.2!$A$49</definedName>
    <definedName name="_ftn3" localSheetId="1">ф.2!$A$50</definedName>
    <definedName name="_ftn4" localSheetId="1">ф.2!$A$51</definedName>
    <definedName name="_ftnref1" localSheetId="1">ф.2!#REF!</definedName>
    <definedName name="_ftnref2" localSheetId="1">ф.2!#REF!</definedName>
    <definedName name="_ftnref3" localSheetId="1">ф.2!#REF!</definedName>
    <definedName name="_ftnref4" localSheetId="1">ф.2!$A$44</definedName>
  </definedNames>
  <calcPr calcId="145621"/>
</workbook>
</file>

<file path=xl/calcChain.xml><?xml version="1.0" encoding="utf-8"?>
<calcChain xmlns="http://schemas.openxmlformats.org/spreadsheetml/2006/main">
  <c r="J11" i="4" l="1"/>
  <c r="J12" i="4"/>
  <c r="J16" i="4" s="1"/>
  <c r="J13" i="4"/>
  <c r="J14" i="4"/>
  <c r="J15" i="4"/>
  <c r="C16" i="4"/>
  <c r="D16" i="4"/>
  <c r="E16" i="4"/>
  <c r="F16" i="4"/>
  <c r="G16" i="4"/>
  <c r="H16" i="4"/>
  <c r="I16" i="4"/>
  <c r="I18" i="4"/>
  <c r="J18" i="4" s="1"/>
  <c r="E7" i="3"/>
  <c r="F7" i="3"/>
  <c r="G7" i="3"/>
  <c r="E9" i="3"/>
  <c r="F9" i="3"/>
  <c r="G9" i="3"/>
  <c r="G8" i="3" s="1"/>
  <c r="G22" i="3" s="1"/>
  <c r="G26" i="3" s="1"/>
  <c r="G54" i="3" s="1"/>
  <c r="G57" i="3" s="1"/>
  <c r="E10" i="3"/>
  <c r="E8" i="3" s="1"/>
  <c r="F10" i="3"/>
  <c r="G10" i="3"/>
  <c r="E11" i="3"/>
  <c r="F11" i="3"/>
  <c r="F8" i="3" s="1"/>
  <c r="G11" i="3"/>
  <c r="E12" i="3"/>
  <c r="F12" i="3"/>
  <c r="G12" i="3"/>
  <c r="E13" i="3"/>
  <c r="F13" i="3"/>
  <c r="G13" i="3"/>
  <c r="E17" i="3"/>
  <c r="E16" i="3" s="1"/>
  <c r="F17" i="3"/>
  <c r="F16" i="3" s="1"/>
  <c r="G17" i="3"/>
  <c r="E18" i="3"/>
  <c r="F18" i="3"/>
  <c r="G18" i="3"/>
  <c r="G16" i="3" s="1"/>
  <c r="E19" i="3"/>
  <c r="F19" i="3"/>
  <c r="G19" i="3"/>
  <c r="E20" i="3"/>
  <c r="F20" i="3"/>
  <c r="G20" i="3"/>
  <c r="E24" i="3"/>
  <c r="F24" i="3"/>
  <c r="G24" i="3"/>
  <c r="E30" i="3"/>
  <c r="E35" i="3" s="1"/>
  <c r="F30" i="3"/>
  <c r="G30" i="3"/>
  <c r="E32" i="3"/>
  <c r="F32" i="3"/>
  <c r="F35" i="3" s="1"/>
  <c r="G32" i="3"/>
  <c r="G35" i="3"/>
  <c r="E39" i="3"/>
  <c r="F39" i="3"/>
  <c r="G39" i="3"/>
  <c r="E41" i="3"/>
  <c r="E45" i="3" s="1"/>
  <c r="F41" i="3"/>
  <c r="G41" i="3"/>
  <c r="E42" i="3"/>
  <c r="F42" i="3"/>
  <c r="F45" i="3" s="1"/>
  <c r="G45" i="3"/>
  <c r="E49" i="3"/>
  <c r="F49" i="3"/>
  <c r="G49" i="3"/>
  <c r="E51" i="3"/>
  <c r="E53" i="3" s="1"/>
  <c r="F51" i="3"/>
  <c r="F53" i="3" s="1"/>
  <c r="G51" i="3"/>
  <c r="G53" i="3"/>
  <c r="E56" i="3"/>
  <c r="F56" i="3"/>
  <c r="G56" i="3"/>
  <c r="C57" i="3"/>
  <c r="D57" i="3"/>
  <c r="D59" i="3" s="1"/>
  <c r="C59" i="3"/>
  <c r="D41" i="2"/>
  <c r="D44" i="2"/>
  <c r="D46" i="2"/>
  <c r="D28" i="1"/>
  <c r="D9" i="1"/>
  <c r="D14" i="1"/>
  <c r="D30" i="1"/>
  <c r="D37" i="1"/>
  <c r="D42" i="1"/>
  <c r="D44" i="1"/>
  <c r="B9" i="1"/>
  <c r="B14" i="1"/>
  <c r="B44" i="2"/>
  <c r="B32" i="2"/>
  <c r="B24" i="2"/>
  <c r="D33" i="1"/>
  <c r="D32" i="2"/>
  <c r="B33" i="1"/>
  <c r="D24" i="2"/>
  <c r="B28" i="1"/>
  <c r="B30" i="1"/>
  <c r="B37" i="1"/>
  <c r="B42" i="1"/>
  <c r="B44" i="1"/>
  <c r="B46" i="2"/>
  <c r="I19" i="4" l="1"/>
  <c r="F22" i="3"/>
  <c r="F26" i="3" s="1"/>
  <c r="F54" i="3" s="1"/>
  <c r="F57" i="3" s="1"/>
  <c r="F59" i="3" s="1"/>
  <c r="E22" i="3"/>
  <c r="E26" i="3" s="1"/>
  <c r="E54" i="3" s="1"/>
  <c r="E57" i="3" s="1"/>
</calcChain>
</file>

<file path=xl/sharedStrings.xml><?xml version="1.0" encoding="utf-8"?>
<sst xmlns="http://schemas.openxmlformats.org/spreadsheetml/2006/main" count="156" uniqueCount="140">
  <si>
    <t>Процентный доход</t>
  </si>
  <si>
    <t>Процентный расход</t>
  </si>
  <si>
    <t xml:space="preserve">Эффект первоначального признания активов, по которым начисляются проценты </t>
  </si>
  <si>
    <t xml:space="preserve">Чистая прибыль/(убыток) по операциям с финансовыми активами и обязательствами, отражаемыми по справедливой стоимости через прибыли или убытки </t>
  </si>
  <si>
    <t xml:space="preserve">Чистая прибыль/(убыток) по операциям с иностранной валютой </t>
  </si>
  <si>
    <t xml:space="preserve">Чистая прибыль/ (убыток) по операциям с драгоценными металлами </t>
  </si>
  <si>
    <t xml:space="preserve">Доходы по услугам и комиссии  </t>
  </si>
  <si>
    <t xml:space="preserve">Расходы по услугам и комиссии </t>
  </si>
  <si>
    <t xml:space="preserve">Дивиденды полученные </t>
  </si>
  <si>
    <r>
      <t xml:space="preserve">(Формирование)/восстановление резерва по </t>
    </r>
    <r>
      <rPr>
        <i/>
        <sz val="9"/>
        <color indexed="18"/>
        <rFont val="Times New Roman"/>
        <family val="1"/>
        <charset val="204"/>
      </rPr>
      <t xml:space="preserve">гарантиям и прочим забалансовым условным обязательствам </t>
    </r>
  </si>
  <si>
    <t xml:space="preserve">Прочие доходы </t>
  </si>
  <si>
    <t>ЧИСТЫЕ НЕПРОЦЕНТНЫЕ ДОХОДЫ</t>
  </si>
  <si>
    <t xml:space="preserve">ОПЕРАЦИОННЫЕ ДОХОДЫ </t>
  </si>
  <si>
    <t xml:space="preserve">ОПЕРАЦИОННЫЕ РАСХОДЫ </t>
  </si>
  <si>
    <t xml:space="preserve">ПРИБЫЛЬ/(УБЫТОК) ДО НАЛОГООБЛОЖЕНИЯ </t>
  </si>
  <si>
    <t xml:space="preserve">ЧИСТАЯ ПРИБЫЛЬ/(УБЫТОК) </t>
  </si>
  <si>
    <t>АКТИВЫ:</t>
  </si>
  <si>
    <t xml:space="preserve">Средства в банках </t>
  </si>
  <si>
    <t xml:space="preserve">Ссуды, предоставленные клиентам </t>
  </si>
  <si>
    <t xml:space="preserve">Инвестиции, имеющиеся в наличии для продажи </t>
  </si>
  <si>
    <t xml:space="preserve">Инвестиции, удерживаемые до погашения </t>
  </si>
  <si>
    <t xml:space="preserve">Прочие активы </t>
  </si>
  <si>
    <t xml:space="preserve">ИТОГО АКТИВЫ </t>
  </si>
  <si>
    <t xml:space="preserve">ОбЯЗАТЕЛЬСТВА И КАПИТАЛ </t>
  </si>
  <si>
    <t>Средства клиентов</t>
  </si>
  <si>
    <t xml:space="preserve">Выпущенные долговые ценные бумаги </t>
  </si>
  <si>
    <t xml:space="preserve">Прочие обязательства </t>
  </si>
  <si>
    <t xml:space="preserve">Итого обязательства </t>
  </si>
  <si>
    <t>КАПИТАЛ:</t>
  </si>
  <si>
    <t xml:space="preserve">Уставный капитал </t>
  </si>
  <si>
    <t xml:space="preserve">Фонд переоценки инвестиций, имеющихся в наличии для продажи  </t>
  </si>
  <si>
    <t xml:space="preserve">Фонд/(дефицит) переоценки основных средств </t>
  </si>
  <si>
    <t xml:space="preserve">Итого капитал </t>
  </si>
  <si>
    <t xml:space="preserve">ИТОГО ОБЯЗАТЕЛЬСТВА И КАПИТАЛ </t>
  </si>
  <si>
    <t xml:space="preserve">ОБЯЗАТЕЛЬСТВА: </t>
  </si>
  <si>
    <t>(в тысячах тенге)</t>
  </si>
  <si>
    <t>Долгосрочные активы, удерживаемые для продажи</t>
  </si>
  <si>
    <t>Дополнительный капитал</t>
  </si>
  <si>
    <t xml:space="preserve">Экономия/Расход по налогу на прибыль </t>
  </si>
  <si>
    <t>Эмиссионный доход</t>
  </si>
  <si>
    <t>Убыток от обсценения долгосрочных активов, пердназначенных для продажи</t>
  </si>
  <si>
    <t>Денежные средства и счета в Национальном Банке Республики Казахстан</t>
  </si>
  <si>
    <t>Основные средства и нематериальные активы</t>
  </si>
  <si>
    <t>Отложенный налоговый актив</t>
  </si>
  <si>
    <t>Капитал, относящийся к акционерам :</t>
  </si>
  <si>
    <t>Операции "Обратное РЕПО"</t>
  </si>
  <si>
    <t>Реверсирование убытков от обесценения долгосрочных активов, предназначенных для продажи</t>
  </si>
  <si>
    <t>Бухгалтерский баланс</t>
  </si>
  <si>
    <t xml:space="preserve">Председатель Правления </t>
  </si>
  <si>
    <t>Главный бухгалтер</t>
  </si>
  <si>
    <t>Жаркимбекова С.С.</t>
  </si>
  <si>
    <t>Отчет составлен в соответствии с требованиями МСФО</t>
  </si>
  <si>
    <t>исп.Тазидинова Н.А.</t>
  </si>
  <si>
    <t>Резервный капитал и нераспределенный убыток прошлых лет</t>
  </si>
  <si>
    <t>Запасы</t>
  </si>
  <si>
    <t>АО "ДБ "PNB"- Казахстан"</t>
  </si>
  <si>
    <t>ПРИБЫЛЬ НА АКЦИЮ</t>
  </si>
  <si>
    <t xml:space="preserve">ЧИСТЫЙ ПРОЦЕНТНЫЙ ДОХОД ДО ФОРМИРОВАНИЯ  РЕЗЕРВОВ ПОД ОБЕСЦЕНЕНИЕ АКТИВОВ, ПО КОТОРЫМ НАЧИСЛЯЮТСЯ ПРОЦЕНТЫ </t>
  </si>
  <si>
    <t>ЧИСТЫЙ ПРОЦЕНТНЫЙ ДОХОД (РАСХОД)</t>
  </si>
  <si>
    <t>Формирование резерва под обесценение по прочим операциям</t>
  </si>
  <si>
    <t xml:space="preserve">Формирование резерва под обесценение активов, по которым начисляются проценты </t>
  </si>
  <si>
    <t>ОТЧЕТ О ДОХОДАХ И РАСХОДАХ</t>
  </si>
  <si>
    <t>Балансовая стоимость 1 акции</t>
  </si>
  <si>
    <t>на 1 января 2014 года</t>
  </si>
  <si>
    <t>Нирмал Кумар Сингх</t>
  </si>
  <si>
    <t>Соглашение РЕПО</t>
  </si>
  <si>
    <t>Непокрытый убыток/прибыль текущего года</t>
  </si>
  <si>
    <t>953.26 тенге</t>
  </si>
  <si>
    <t>на 1 июля 2014 года</t>
  </si>
  <si>
    <t>на 1 июля 2013 года</t>
  </si>
  <si>
    <t>971.57 тенге</t>
  </si>
  <si>
    <t xml:space="preserve">Ссуды, предоставленные банкам </t>
  </si>
  <si>
    <t xml:space="preserve">Чистая прибыль от реализации инвестиций, имеющихся в наличии для продажи </t>
  </si>
  <si>
    <t>Исп.Тазидинова Н.А. 2443432</t>
  </si>
  <si>
    <t>Сингх Нирмал Кумар</t>
  </si>
  <si>
    <t>Влияние обменных курсов на денежные средства и их эквиваленты</t>
  </si>
  <si>
    <t>Чистое движение денежных средств и их эквиваленты</t>
  </si>
  <si>
    <t>Денежные средства и их эквиваленты на конец</t>
  </si>
  <si>
    <t>Денежные средства и их эквиваленты на начало</t>
  </si>
  <si>
    <t>Г.Денежные средства и их эквиваленты</t>
  </si>
  <si>
    <t>Итого увеличение/уменьшение денег от финансовой деятельности</t>
  </si>
  <si>
    <t>Прочие поступления и платежи</t>
  </si>
  <si>
    <t>Выплаченные дивиденды</t>
  </si>
  <si>
    <t>Приобретение/погашение собственных акций</t>
  </si>
  <si>
    <t>Поступление/погашение от выпущенных долговых обязательств</t>
  </si>
  <si>
    <t>Выпуск акций</t>
  </si>
  <si>
    <t>Увеличение/уменьшение займов полученных</t>
  </si>
  <si>
    <t>В.Движение денежных средств от финансовой деятельности</t>
  </si>
  <si>
    <t>Итого увеличение/уменьшение денег от инвестиционной деятельности</t>
  </si>
  <si>
    <t xml:space="preserve">Прочие </t>
  </si>
  <si>
    <t>Инвестиции в капитал других юридических лиц</t>
  </si>
  <si>
    <t>Покупка/продажа основных средств и нематериальных активов</t>
  </si>
  <si>
    <t>Покупка/продажа долгосрочных активов</t>
  </si>
  <si>
    <t>Покупка/продажа ценных бумаг, удерживаемых до погашения</t>
  </si>
  <si>
    <t>Б.Движение денежных средств от инвестиционной деятельности</t>
  </si>
  <si>
    <t>Итого увеличение/уменьшение денег от операционной деятельности после налогообложения</t>
  </si>
  <si>
    <t>Налог на прибыль уплаченный</t>
  </si>
  <si>
    <t>Увеличение/уменьшение денег от операционной деятельности</t>
  </si>
  <si>
    <t>Увеличение/уменьшение от прочей операционной деятельности</t>
  </si>
  <si>
    <t>Увеличение/уменьшение обязательств перед клиентам</t>
  </si>
  <si>
    <t>Увеличение/уменьшение обязательств по операциям " РЕПО"</t>
  </si>
  <si>
    <t>Увеличение/уменьшение вкладов, привлеченных</t>
  </si>
  <si>
    <t>Увеличение/уменьшение в операционных обязательствах</t>
  </si>
  <si>
    <t>Увеличение/уменьшение дивидендов</t>
  </si>
  <si>
    <t>Увеличение/уменьшение требований к клиентам</t>
  </si>
  <si>
    <t>Увеличение/уменьшение требование по операциям "обратное РЕПО"</t>
  </si>
  <si>
    <t>Увеличение/уменьшение торговых ценных бумаг и имеющихся в наличии для продажи</t>
  </si>
  <si>
    <t>Увеличение/уменьшение предоставленных займов и финансовой аренды</t>
  </si>
  <si>
    <t>Увеличение/уменьшение вкладов, размещенных со сроком погашения более трех месяцев</t>
  </si>
  <si>
    <t>Увеличение/уменьшение в операционных активах</t>
  </si>
  <si>
    <t>Поступление/выбытие денег в виде процентного и комиссионного вознаграждения</t>
  </si>
  <si>
    <t>А. Движение денег от операционной деятельности</t>
  </si>
  <si>
    <t>2006год</t>
  </si>
  <si>
    <t>2007 год</t>
  </si>
  <si>
    <t>2008 год</t>
  </si>
  <si>
    <t>в тыс.тенге</t>
  </si>
  <si>
    <t>Отчет о движении денежных средств (прямым методом)</t>
  </si>
  <si>
    <t>Тазидинова Н.А. 2443432</t>
  </si>
  <si>
    <t xml:space="preserve">Исполнитель:                 </t>
  </si>
  <si>
    <t>Главный бухгалтер                                                                                       Жаркимбекова С.С</t>
  </si>
  <si>
    <t>Председатель Правления                                                                           Нирмал Кумар Сингх</t>
  </si>
  <si>
    <t>3510,3580,3585,3101,3599</t>
  </si>
  <si>
    <t>Cальдо на  01.07.2014 года</t>
  </si>
  <si>
    <t>Прочие операции</t>
  </si>
  <si>
    <t>Амортизация резерва переоценки основных средств</t>
  </si>
  <si>
    <t>Погашение ссуд, предоставленных связанным сторонам</t>
  </si>
  <si>
    <t>Итого совокупный убыток/доход</t>
  </si>
  <si>
    <t>Cальдо на начало отчетного периода (на 01.07.2013)</t>
  </si>
  <si>
    <t>Итого капитал</t>
  </si>
  <si>
    <t>Непокрытый убыток/нераспределенная прибыль</t>
  </si>
  <si>
    <t>Фонд переоценки основных средств</t>
  </si>
  <si>
    <t>Фонд переоценки инвестиций, имеющихся в наличии для продажи</t>
  </si>
  <si>
    <t>Резервы (провизии) на общебанковские риски</t>
  </si>
  <si>
    <t>Дополнительный оплаченный капитал</t>
  </si>
  <si>
    <t>Уставный капитал</t>
  </si>
  <si>
    <t>в тыс. тенге</t>
  </si>
  <si>
    <t xml:space="preserve"> по состоянию на 01/07/ 2014 года </t>
  </si>
  <si>
    <t>(наименование банка)</t>
  </si>
  <si>
    <t>АО 'ДБ PNB Казахстан'</t>
  </si>
  <si>
    <t xml:space="preserve">  ОТЧЕТ ОБ ИЗМЕНЕНИЯХ В  СОБСТВЕННОМ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</si>
</sst>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indexed="18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 Cyr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sz val="11"/>
      <color indexed="8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3" fillId="0" borderId="0"/>
  </cellStyleXfs>
  <cellXfs count="139">
    <xf numFmtId="0" fontId="0" fillId="0" borderId="0" xfId="0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2" applyAlignment="1" applyProtection="1">
      <alignment horizontal="left"/>
    </xf>
    <xf numFmtId="3" fontId="0" fillId="0" borderId="0" xfId="0" applyNumberFormat="1"/>
    <xf numFmtId="3" fontId="4" fillId="0" borderId="0" xfId="0" applyNumberFormat="1" applyFont="1" applyAlignment="1">
      <alignment horizontal="right" wrapText="1" indent="2"/>
    </xf>
    <xf numFmtId="0" fontId="13" fillId="0" borderId="0" xfId="0" applyFont="1"/>
    <xf numFmtId="0" fontId="4" fillId="0" borderId="0" xfId="0" applyFont="1"/>
    <xf numFmtId="0" fontId="14" fillId="0" borderId="0" xfId="0" applyFont="1"/>
    <xf numFmtId="3" fontId="14" fillId="0" borderId="0" xfId="0" applyNumberFormat="1" applyFont="1"/>
    <xf numFmtId="0" fontId="17" fillId="0" borderId="0" xfId="0" applyFont="1" applyAlignment="1">
      <alignment horizontal="center"/>
    </xf>
    <xf numFmtId="0" fontId="0" fillId="0" borderId="1" xfId="0" applyBorder="1"/>
    <xf numFmtId="3" fontId="4" fillId="0" borderId="1" xfId="0" applyNumberFormat="1" applyFont="1" applyBorder="1" applyAlignment="1">
      <alignment horizontal="right" wrapText="1" indent="2"/>
    </xf>
    <xf numFmtId="0" fontId="14" fillId="0" borderId="1" xfId="0" applyFont="1" applyBorder="1"/>
    <xf numFmtId="3" fontId="1" fillId="0" borderId="1" xfId="0" applyNumberFormat="1" applyFont="1" applyBorder="1" applyAlignment="1">
      <alignment horizontal="right" wrapText="1" indent="2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 wrapText="1" indent="2"/>
    </xf>
    <xf numFmtId="3" fontId="4" fillId="0" borderId="3" xfId="0" applyNumberFormat="1" applyFont="1" applyBorder="1"/>
    <xf numFmtId="3" fontId="1" fillId="0" borderId="3" xfId="0" applyNumberFormat="1" applyFont="1" applyBorder="1" applyAlignment="1">
      <alignment horizontal="right" wrapText="1" indent="2"/>
    </xf>
    <xf numFmtId="0" fontId="2" fillId="0" borderId="4" xfId="0" applyFont="1" applyBorder="1" applyAlignment="1">
      <alignment horizontal="left" wrapText="1"/>
    </xf>
    <xf numFmtId="3" fontId="1" fillId="0" borderId="5" xfId="0" applyNumberFormat="1" applyFont="1" applyBorder="1" applyAlignment="1">
      <alignment horizontal="right" wrapText="1" indent="2"/>
    </xf>
    <xf numFmtId="0" fontId="14" fillId="0" borderId="5" xfId="0" applyFont="1" applyBorder="1"/>
    <xf numFmtId="3" fontId="1" fillId="0" borderId="6" xfId="0" applyNumberFormat="1" applyFont="1" applyBorder="1" applyAlignment="1">
      <alignment horizontal="right" wrapText="1" indent="2"/>
    </xf>
    <xf numFmtId="3" fontId="4" fillId="0" borderId="5" xfId="0" applyNumberFormat="1" applyFont="1" applyBorder="1" applyAlignment="1">
      <alignment horizontal="right" wrapText="1" indent="2"/>
    </xf>
    <xf numFmtId="3" fontId="4" fillId="0" borderId="6" xfId="0" applyNumberFormat="1" applyFont="1" applyBorder="1" applyAlignment="1">
      <alignment horizontal="right" wrapText="1" indent="2"/>
    </xf>
    <xf numFmtId="0" fontId="6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3" fontId="1" fillId="0" borderId="8" xfId="0" applyNumberFormat="1" applyFont="1" applyBorder="1" applyAlignment="1">
      <alignment horizontal="center" vertical="top" wrapText="1"/>
    </xf>
    <xf numFmtId="0" fontId="0" fillId="0" borderId="8" xfId="0" applyBorder="1"/>
    <xf numFmtId="3" fontId="0" fillId="0" borderId="1" xfId="0" applyNumberFormat="1" applyBorder="1"/>
    <xf numFmtId="0" fontId="12" fillId="0" borderId="4" xfId="2" applyFont="1" applyBorder="1" applyAlignment="1" applyProtection="1">
      <alignment horizontal="left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14" fillId="0" borderId="10" xfId="0" applyFont="1" applyBorder="1"/>
    <xf numFmtId="0" fontId="12" fillId="0" borderId="0" xfId="4"/>
    <xf numFmtId="0" fontId="19" fillId="0" borderId="0" xfId="4" applyFont="1"/>
    <xf numFmtId="0" fontId="20" fillId="0" borderId="0" xfId="4" applyFont="1"/>
    <xf numFmtId="0" fontId="19" fillId="0" borderId="0" xfId="4" applyFont="1" applyAlignment="1">
      <alignment horizontal="right"/>
    </xf>
    <xf numFmtId="0" fontId="21" fillId="0" borderId="0" xfId="4" applyFont="1"/>
    <xf numFmtId="0" fontId="19" fillId="2" borderId="0" xfId="4" applyFont="1" applyFill="1"/>
    <xf numFmtId="0" fontId="22" fillId="0" borderId="0" xfId="4" applyFont="1"/>
    <xf numFmtId="0" fontId="22" fillId="0" borderId="0" xfId="4" applyFont="1" applyAlignment="1">
      <alignment wrapText="1"/>
    </xf>
    <xf numFmtId="0" fontId="23" fillId="0" borderId="0" xfId="4" applyFont="1"/>
    <xf numFmtId="0" fontId="22" fillId="0" borderId="0" xfId="4" applyFont="1" applyAlignment="1">
      <alignment vertical="center" wrapText="1"/>
    </xf>
    <xf numFmtId="0" fontId="12" fillId="0" borderId="0" xfId="4" applyAlignment="1">
      <alignment vertical="center" wrapText="1"/>
    </xf>
    <xf numFmtId="0" fontId="19" fillId="0" borderId="0" xfId="4" applyFont="1" applyAlignment="1">
      <alignment horizontal="center" wrapText="1"/>
    </xf>
    <xf numFmtId="0" fontId="19" fillId="0" borderId="0" xfId="4" applyFont="1" applyAlignment="1">
      <alignment horizontal="right" vertical="justify" wrapText="1"/>
    </xf>
    <xf numFmtId="0" fontId="19" fillId="0" borderId="0" xfId="4" applyFont="1" applyAlignment="1">
      <alignment horizontal="center" vertical="justify" wrapText="1"/>
    </xf>
    <xf numFmtId="0" fontId="19" fillId="0" borderId="0" xfId="4" applyFont="1" applyAlignment="1">
      <alignment horizontal="center"/>
    </xf>
    <xf numFmtId="0" fontId="12" fillId="0" borderId="0" xfId="4" applyFont="1" applyAlignment="1">
      <alignment horizontal="right" vertical="justify" wrapText="1"/>
    </xf>
    <xf numFmtId="0" fontId="18" fillId="0" borderId="0" xfId="4" applyFont="1" applyAlignment="1">
      <alignment horizontal="center"/>
    </xf>
    <xf numFmtId="0" fontId="24" fillId="0" borderId="0" xfId="5"/>
    <xf numFmtId="3" fontId="24" fillId="0" borderId="0" xfId="5" applyNumberFormat="1" applyAlignment="1">
      <alignment horizontal="right" vertical="top"/>
    </xf>
    <xf numFmtId="0" fontId="24" fillId="0" borderId="0" xfId="5" applyAlignment="1">
      <alignment horizontal="left" vertical="top" wrapText="1"/>
    </xf>
    <xf numFmtId="3" fontId="25" fillId="3" borderId="0" xfId="6" applyNumberFormat="1" applyFont="1" applyFill="1" applyBorder="1"/>
    <xf numFmtId="0" fontId="25" fillId="3" borderId="0" xfId="6" applyFont="1" applyFill="1" applyAlignment="1">
      <alignment vertical="justify"/>
    </xf>
    <xf numFmtId="0" fontId="26" fillId="0" borderId="0" xfId="5" applyNumberFormat="1" applyFont="1" applyBorder="1" applyAlignment="1">
      <alignment horizontal="right" vertical="top"/>
    </xf>
    <xf numFmtId="3" fontId="26" fillId="0" borderId="0" xfId="5" applyNumberFormat="1" applyFont="1" applyBorder="1" applyAlignment="1">
      <alignment vertical="justify"/>
    </xf>
    <xf numFmtId="0" fontId="27" fillId="0" borderId="0" xfId="5" applyNumberFormat="1" applyFont="1" applyBorder="1" applyAlignment="1">
      <alignment vertical="justify"/>
    </xf>
    <xf numFmtId="0" fontId="27" fillId="0" borderId="0" xfId="5" applyNumberFormat="1" applyFont="1" applyBorder="1" applyAlignment="1">
      <alignment horizontal="right" vertical="top"/>
    </xf>
    <xf numFmtId="0" fontId="26" fillId="0" borderId="0" xfId="5" applyFont="1" applyBorder="1" applyAlignment="1">
      <alignment horizontal="left" vertical="top" wrapText="1"/>
    </xf>
    <xf numFmtId="0" fontId="24" fillId="0" borderId="0" xfId="5" applyBorder="1" applyAlignment="1">
      <alignment horizontal="left" vertical="top" wrapText="1"/>
    </xf>
    <xf numFmtId="0" fontId="24" fillId="0" borderId="23" xfId="5" applyBorder="1" applyAlignment="1">
      <alignment horizontal="left" vertical="top" wrapText="1"/>
    </xf>
    <xf numFmtId="3" fontId="26" fillId="0" borderId="1" xfId="5" applyNumberFormat="1" applyFont="1" applyBorder="1" applyAlignment="1">
      <alignment horizontal="right" vertical="top"/>
    </xf>
    <xf numFmtId="0" fontId="26" fillId="0" borderId="1" xfId="5" applyFont="1" applyBorder="1" applyAlignment="1">
      <alignment horizontal="left" vertical="top" wrapText="1"/>
    </xf>
    <xf numFmtId="0" fontId="26" fillId="0" borderId="2" xfId="5" applyFont="1" applyBorder="1" applyAlignment="1">
      <alignment horizontal="left" vertical="top" wrapText="1"/>
    </xf>
    <xf numFmtId="3" fontId="24" fillId="0" borderId="3" xfId="5" applyNumberFormat="1" applyFont="1" applyBorder="1" applyAlignment="1">
      <alignment horizontal="right" vertical="top"/>
    </xf>
    <xf numFmtId="3" fontId="24" fillId="0" borderId="8" xfId="5" applyNumberFormat="1" applyBorder="1" applyAlignment="1">
      <alignment horizontal="right" vertical="top"/>
    </xf>
    <xf numFmtId="0" fontId="27" fillId="0" borderId="8" xfId="5" applyFont="1" applyBorder="1" applyAlignment="1">
      <alignment horizontal="left" vertical="top" wrapText="1"/>
    </xf>
    <xf numFmtId="0" fontId="24" fillId="0" borderId="25" xfId="5" applyBorder="1" applyAlignment="1">
      <alignment horizontal="left" vertical="top" wrapText="1"/>
    </xf>
    <xf numFmtId="3" fontId="24" fillId="0" borderId="1" xfId="5" applyNumberFormat="1" applyBorder="1" applyAlignment="1">
      <alignment horizontal="right" vertical="top"/>
    </xf>
    <xf numFmtId="0" fontId="27" fillId="0" borderId="1" xfId="5" applyFont="1" applyBorder="1" applyAlignment="1">
      <alignment horizontal="left" vertical="top" wrapText="1"/>
    </xf>
    <xf numFmtId="0" fontId="24" fillId="0" borderId="2" xfId="5" applyBorder="1" applyAlignment="1">
      <alignment horizontal="left" vertical="top" wrapText="1"/>
    </xf>
    <xf numFmtId="3" fontId="24" fillId="0" borderId="1" xfId="5" applyNumberFormat="1" applyFont="1" applyBorder="1" applyAlignment="1">
      <alignment horizontal="right" vertical="top"/>
    </xf>
    <xf numFmtId="0" fontId="24" fillId="0" borderId="2" xfId="5" applyFont="1" applyBorder="1" applyAlignment="1">
      <alignment horizontal="left" vertical="top" wrapText="1"/>
    </xf>
    <xf numFmtId="3" fontId="26" fillId="0" borderId="3" xfId="5" applyNumberFormat="1" applyFont="1" applyBorder="1" applyAlignment="1">
      <alignment horizontal="right" vertical="top"/>
    </xf>
    <xf numFmtId="0" fontId="13" fillId="0" borderId="3" xfId="7" applyNumberFormat="1" applyFont="1" applyBorder="1" applyAlignment="1">
      <alignment horizontal="center" vertical="center"/>
    </xf>
    <xf numFmtId="0" fontId="13" fillId="0" borderId="1" xfId="7" applyNumberFormat="1" applyFont="1" applyBorder="1" applyAlignment="1">
      <alignment horizontal="center" vertical="center"/>
    </xf>
    <xf numFmtId="0" fontId="13" fillId="0" borderId="1" xfId="7" applyFont="1" applyBorder="1" applyAlignment="1">
      <alignment horizontal="center" vertical="top" wrapText="1"/>
    </xf>
    <xf numFmtId="0" fontId="13" fillId="0" borderId="2" xfId="7" applyFont="1" applyBorder="1" applyAlignment="1">
      <alignment horizontal="center" vertical="top" wrapText="1"/>
    </xf>
    <xf numFmtId="0" fontId="13" fillId="0" borderId="15" xfId="8" applyNumberFormat="1" applyFont="1" applyBorder="1" applyAlignment="1">
      <alignment horizontal="center" vertical="center" wrapText="1"/>
    </xf>
    <xf numFmtId="0" fontId="13" fillId="0" borderId="14" xfId="8" applyNumberFormat="1" applyFont="1" applyBorder="1" applyAlignment="1">
      <alignment horizontal="center" vertical="center" wrapText="1"/>
    </xf>
    <xf numFmtId="0" fontId="13" fillId="0" borderId="14" xfId="7" applyNumberFormat="1" applyFont="1" applyBorder="1" applyAlignment="1">
      <alignment horizontal="center" vertical="center" wrapText="1"/>
    </xf>
    <xf numFmtId="0" fontId="13" fillId="0" borderId="14" xfId="7" applyFont="1" applyBorder="1" applyAlignment="1">
      <alignment horizontal="left" vertical="top" wrapText="1"/>
    </xf>
    <xf numFmtId="0" fontId="13" fillId="0" borderId="7" xfId="7" applyFont="1" applyBorder="1" applyAlignment="1">
      <alignment horizontal="left" vertical="top" wrapText="1"/>
    </xf>
    <xf numFmtId="3" fontId="13" fillId="0" borderId="0" xfId="7" applyNumberFormat="1" applyFont="1" applyAlignment="1">
      <alignment horizontal="right" vertical="top"/>
    </xf>
    <xf numFmtId="0" fontId="13" fillId="0" borderId="0" xfId="7" applyFont="1" applyAlignment="1">
      <alignment horizontal="left" vertical="top" wrapText="1"/>
    </xf>
    <xf numFmtId="0" fontId="26" fillId="0" borderId="0" xfId="5" applyFont="1"/>
    <xf numFmtId="0" fontId="13" fillId="0" borderId="0" xfId="5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wrapText="1"/>
    </xf>
    <xf numFmtId="0" fontId="0" fillId="0" borderId="17" xfId="0" applyBorder="1" applyAlignment="1"/>
    <xf numFmtId="0" fontId="0" fillId="0" borderId="18" xfId="0" applyBorder="1" applyAlignment="1"/>
    <xf numFmtId="0" fontId="2" fillId="0" borderId="9" xfId="0" applyFont="1" applyBorder="1" applyAlignment="1">
      <alignment horizontal="left" wrapText="1"/>
    </xf>
    <xf numFmtId="0" fontId="0" fillId="0" borderId="10" xfId="0" applyBorder="1" applyAlignment="1"/>
    <xf numFmtId="0" fontId="0" fillId="0" borderId="19" xfId="0" applyBorder="1" applyAlignment="1"/>
    <xf numFmtId="0" fontId="2" fillId="0" borderId="20" xfId="0" applyFont="1" applyBorder="1" applyAlignment="1">
      <alignment horizontal="left" wrapText="1"/>
    </xf>
    <xf numFmtId="0" fontId="0" fillId="0" borderId="21" xfId="0" applyBorder="1" applyAlignment="1"/>
    <xf numFmtId="0" fontId="0" fillId="0" borderId="22" xfId="0" applyBorder="1" applyAlignment="1"/>
    <xf numFmtId="0" fontId="2" fillId="0" borderId="11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0" fillId="0" borderId="13" xfId="0" applyBorder="1" applyAlignment="1"/>
    <xf numFmtId="0" fontId="6" fillId="0" borderId="1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 applyAlignment="1"/>
    <xf numFmtId="0" fontId="6" fillId="0" borderId="7" xfId="0" applyFont="1" applyBorder="1" applyAlignment="1">
      <alignment horizontal="left" wrapText="1"/>
    </xf>
    <xf numFmtId="0" fontId="0" fillId="0" borderId="14" xfId="0" applyBorder="1" applyAlignment="1"/>
    <xf numFmtId="0" fontId="0" fillId="0" borderId="15" xfId="0" applyBorder="1" applyAlignment="1"/>
    <xf numFmtId="0" fontId="2" fillId="0" borderId="2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4" fontId="12" fillId="0" borderId="0" xfId="4" applyNumberFormat="1" applyAlignment="1">
      <alignment horizontal="right"/>
    </xf>
    <xf numFmtId="0" fontId="25" fillId="3" borderId="0" xfId="6" applyFont="1" applyFill="1" applyAlignment="1">
      <alignment vertical="justify"/>
    </xf>
    <xf numFmtId="0" fontId="13" fillId="3" borderId="0" xfId="6" applyFont="1" applyFill="1" applyAlignment="1"/>
    <xf numFmtId="0" fontId="24" fillId="0" borderId="0" xfId="5" applyAlignment="1"/>
    <xf numFmtId="3" fontId="24" fillId="0" borderId="0" xfId="5" applyNumberFormat="1" applyAlignment="1">
      <alignment horizontal="left" vertical="center" wrapText="1"/>
    </xf>
    <xf numFmtId="0" fontId="25" fillId="0" borderId="0" xfId="7" applyFont="1" applyAlignment="1">
      <alignment horizontal="center" vertical="top" wrapText="1"/>
    </xf>
    <xf numFmtId="0" fontId="28" fillId="0" borderId="0" xfId="9" applyFont="1" applyAlignment="1">
      <alignment horizontal="center" vertical="top"/>
    </xf>
    <xf numFmtId="0" fontId="25" fillId="0" borderId="0" xfId="9" applyFont="1" applyAlignment="1">
      <alignment horizontal="center" vertical="top" wrapText="1"/>
    </xf>
    <xf numFmtId="0" fontId="13" fillId="0" borderId="0" xfId="9" applyFont="1" applyAlignment="1">
      <alignment horizontal="center" vertical="top"/>
    </xf>
  </cellXfs>
  <cellStyles count="10">
    <cellStyle name="Normal_Worksheet in 2242 Capital ratios 2002 &amp; 2002 6 months" xfId="1"/>
    <cellStyle name="Гиперссылка" xfId="2" builtinId="8"/>
    <cellStyle name="Обычный" xfId="0" builtinId="0"/>
    <cellStyle name="Обычный 2" xfId="3"/>
    <cellStyle name="Обычный 2 2" xfId="4"/>
    <cellStyle name="Обычный 3" xfId="5"/>
    <cellStyle name="Обычный_God_Формы фин.отчетности_BWU_09_11_03" xfId="7"/>
    <cellStyle name="Обычный_баланс1 2кв 2007 г" xfId="6"/>
    <cellStyle name="Обычный_Лист1" xfId="9"/>
    <cellStyle name="Обычный_Формы ФО для НПФ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3&#1087;&#1088;&#1103;&#1084;_%20&#1084;&#1077;&#1090;&#1086;&#1076;_0107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 (2)"/>
      <sheetName val="Лист1"/>
    </sheetNames>
    <sheetDataSet>
      <sheetData sheetId="0"/>
      <sheetData sheetId="1">
        <row r="14">
          <cell r="H14">
            <v>238906</v>
          </cell>
          <cell r="J14">
            <v>-132700</v>
          </cell>
          <cell r="L14">
            <v>-21374</v>
          </cell>
        </row>
        <row r="18">
          <cell r="H18">
            <v>57011</v>
          </cell>
          <cell r="J18">
            <v>-7703</v>
          </cell>
          <cell r="L18">
            <v>-60617</v>
          </cell>
        </row>
        <row r="39">
          <cell r="H39">
            <v>728993</v>
          </cell>
          <cell r="J39">
            <v>-172392</v>
          </cell>
          <cell r="L39">
            <v>-363680</v>
          </cell>
        </row>
        <row r="56">
          <cell r="H56">
            <v>176208</v>
          </cell>
          <cell r="J56">
            <v>65780</v>
          </cell>
          <cell r="L56">
            <v>-305425</v>
          </cell>
        </row>
        <row r="62">
          <cell r="H62">
            <v>-602</v>
          </cell>
          <cell r="J62">
            <v>0</v>
          </cell>
          <cell r="L62">
            <v>0</v>
          </cell>
        </row>
        <row r="72">
          <cell r="H72">
            <v>1462749</v>
          </cell>
          <cell r="J72">
            <v>-963896</v>
          </cell>
          <cell r="L72">
            <v>-595310</v>
          </cell>
        </row>
        <row r="75">
          <cell r="H75">
            <v>-2390</v>
          </cell>
          <cell r="J75">
            <v>-75</v>
          </cell>
          <cell r="L75">
            <v>924945</v>
          </cell>
        </row>
        <row r="79">
          <cell r="H79">
            <v>362330</v>
          </cell>
          <cell r="J79">
            <v>-119100</v>
          </cell>
          <cell r="L79">
            <v>794832</v>
          </cell>
        </row>
        <row r="86">
          <cell r="H86">
            <v>-487868</v>
          </cell>
          <cell r="J86">
            <v>-67663</v>
          </cell>
          <cell r="L86">
            <v>3451014</v>
          </cell>
        </row>
        <row r="87">
          <cell r="H87">
            <v>12265</v>
          </cell>
          <cell r="J87">
            <v>-17196</v>
          </cell>
          <cell r="L87">
            <v>40307</v>
          </cell>
        </row>
        <row r="88">
          <cell r="H88">
            <v>70158</v>
          </cell>
          <cell r="J88">
            <v>-70158</v>
          </cell>
          <cell r="L88">
            <v>14791</v>
          </cell>
        </row>
        <row r="89">
          <cell r="H89">
            <v>3854</v>
          </cell>
          <cell r="J89">
            <v>-3209</v>
          </cell>
          <cell r="L89">
            <v>-645</v>
          </cell>
        </row>
        <row r="91">
          <cell r="H91">
            <v>-40953</v>
          </cell>
          <cell r="J91">
            <v>315752</v>
          </cell>
          <cell r="L91">
            <v>2925041</v>
          </cell>
        </row>
        <row r="93">
          <cell r="H93">
            <v>3587</v>
          </cell>
          <cell r="J93">
            <v>7260</v>
          </cell>
          <cell r="L93">
            <v>18454</v>
          </cell>
        </row>
        <row r="94">
          <cell r="H94">
            <v>677</v>
          </cell>
          <cell r="J94">
            <v>6730</v>
          </cell>
          <cell r="L94">
            <v>-2411</v>
          </cell>
        </row>
        <row r="109">
          <cell r="H109">
            <v>426204</v>
          </cell>
          <cell r="J109">
            <v>-98819</v>
          </cell>
          <cell r="L109">
            <v>-458686</v>
          </cell>
        </row>
        <row r="111">
          <cell r="H111">
            <v>-52254</v>
          </cell>
          <cell r="J111">
            <v>-336818</v>
          </cell>
          <cell r="L111">
            <v>-197950</v>
          </cell>
        </row>
        <row r="118">
          <cell r="H118">
            <v>-174481</v>
          </cell>
          <cell r="J118">
            <v>-616482</v>
          </cell>
          <cell r="L118">
            <v>394182</v>
          </cell>
        </row>
        <row r="131">
          <cell r="H131">
            <v>422019</v>
          </cell>
          <cell r="J131">
            <v>-290156</v>
          </cell>
          <cell r="L131">
            <v>182182</v>
          </cell>
        </row>
        <row r="144">
          <cell r="H144">
            <v>13321</v>
          </cell>
          <cell r="J144">
            <v>52918</v>
          </cell>
          <cell r="L144">
            <v>28197</v>
          </cell>
        </row>
        <row r="151">
          <cell r="H151">
            <v>-481</v>
          </cell>
          <cell r="J151">
            <v>169144</v>
          </cell>
          <cell r="L151">
            <v>-1350211</v>
          </cell>
        </row>
        <row r="163">
          <cell r="H163">
            <v>248880</v>
          </cell>
          <cell r="J163">
            <v>385305</v>
          </cell>
          <cell r="L163">
            <v>-598467</v>
          </cell>
        </row>
        <row r="180">
          <cell r="H180">
            <v>242955</v>
          </cell>
          <cell r="J180">
            <v>240249</v>
          </cell>
          <cell r="L180">
            <v>-128135</v>
          </cell>
        </row>
        <row r="184">
          <cell r="H184">
            <v>249</v>
          </cell>
          <cell r="J184">
            <v>4165</v>
          </cell>
          <cell r="L184">
            <v>26567</v>
          </cell>
        </row>
        <row r="185">
          <cell r="L185">
            <v>70089</v>
          </cell>
        </row>
        <row r="186">
          <cell r="H186">
            <v>0</v>
          </cell>
          <cell r="J186">
            <v>-4167</v>
          </cell>
          <cell r="L186">
            <v>-11118</v>
          </cell>
        </row>
        <row r="188">
          <cell r="H188">
            <v>65566</v>
          </cell>
          <cell r="J188">
            <v>-10812</v>
          </cell>
          <cell r="L188">
            <v>-62865</v>
          </cell>
        </row>
        <row r="190">
          <cell r="H190">
            <v>-1722</v>
          </cell>
          <cell r="J190">
            <v>41</v>
          </cell>
          <cell r="L190">
            <v>79428</v>
          </cell>
        </row>
        <row r="191">
          <cell r="H191">
            <v>-705</v>
          </cell>
          <cell r="J191">
            <v>-883</v>
          </cell>
          <cell r="L191">
            <v>77717</v>
          </cell>
        </row>
        <row r="195">
          <cell r="H195">
            <v>-38370</v>
          </cell>
          <cell r="J195">
            <v>0</v>
          </cell>
          <cell r="L195">
            <v>0</v>
          </cell>
        </row>
        <row r="200">
          <cell r="H200">
            <v>482632</v>
          </cell>
          <cell r="J200">
            <v>25608</v>
          </cell>
          <cell r="L200">
            <v>365468</v>
          </cell>
        </row>
        <row r="208">
          <cell r="H208">
            <v>-520</v>
          </cell>
          <cell r="J208">
            <v>0</v>
          </cell>
          <cell r="L208">
            <v>1623</v>
          </cell>
        </row>
        <row r="209">
          <cell r="H209">
            <v>23709</v>
          </cell>
          <cell r="J209">
            <v>18376</v>
          </cell>
          <cell r="L209">
            <v>36380</v>
          </cell>
        </row>
        <row r="210">
          <cell r="H210">
            <v>0</v>
          </cell>
          <cell r="J210">
            <v>375</v>
          </cell>
          <cell r="L210">
            <v>-375</v>
          </cell>
        </row>
        <row r="224">
          <cell r="H224">
            <v>526624</v>
          </cell>
          <cell r="J224">
            <v>-491136</v>
          </cell>
          <cell r="L224">
            <v>-960497</v>
          </cell>
        </row>
        <row r="228">
          <cell r="H228">
            <v>1220000</v>
          </cell>
          <cell r="J228">
            <v>100000</v>
          </cell>
          <cell r="L228">
            <v>-1320000</v>
          </cell>
        </row>
        <row r="230">
          <cell r="J230">
            <v>-1097</v>
          </cell>
          <cell r="L230">
            <v>1097</v>
          </cell>
        </row>
        <row r="241">
          <cell r="G241">
            <v>57199</v>
          </cell>
          <cell r="I241">
            <v>68641</v>
          </cell>
          <cell r="K241">
            <v>66164</v>
          </cell>
          <cell r="M241">
            <v>120384</v>
          </cell>
        </row>
        <row r="242">
          <cell r="G242">
            <v>303589</v>
          </cell>
          <cell r="I242">
            <v>446812</v>
          </cell>
          <cell r="K242">
            <v>244778</v>
          </cell>
          <cell r="M2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A3" sqref="A3"/>
    </sheetView>
  </sheetViews>
  <sheetFormatPr defaultRowHeight="14.45" customHeight="1" x14ac:dyDescent="0.2"/>
  <cols>
    <col min="1" max="1" width="56.42578125" style="11" customWidth="1"/>
    <col min="2" max="2" width="13" customWidth="1"/>
    <col min="3" max="3" width="3.140625" hidden="1" customWidth="1"/>
    <col min="4" max="4" width="13.28515625" customWidth="1"/>
  </cols>
  <sheetData>
    <row r="1" spans="1:4" ht="14.45" customHeight="1" x14ac:dyDescent="0.25">
      <c r="A1" s="37" t="s">
        <v>55</v>
      </c>
    </row>
    <row r="2" spans="1:4" ht="4.1500000000000004" customHeight="1" x14ac:dyDescent="0.25">
      <c r="A2" s="37"/>
    </row>
    <row r="3" spans="1:4" ht="14.45" customHeight="1" x14ac:dyDescent="0.25">
      <c r="A3" s="19" t="s">
        <v>47</v>
      </c>
    </row>
    <row r="4" spans="1:4" ht="14.45" customHeight="1" x14ac:dyDescent="0.2">
      <c r="A4" s="6"/>
      <c r="D4" s="3" t="s">
        <v>35</v>
      </c>
    </row>
    <row r="5" spans="1:4" ht="5.45" customHeight="1" x14ac:dyDescent="0.25">
      <c r="A5" s="7"/>
    </row>
    <row r="6" spans="1:4" ht="14.45" customHeight="1" x14ac:dyDescent="0.2">
      <c r="A6" s="102"/>
      <c r="B6" s="103" t="s">
        <v>68</v>
      </c>
      <c r="C6" s="20"/>
      <c r="D6" s="103" t="s">
        <v>63</v>
      </c>
    </row>
    <row r="7" spans="1:4" ht="14.45" customHeight="1" x14ac:dyDescent="0.2">
      <c r="A7" s="102"/>
      <c r="B7" s="103"/>
      <c r="C7" s="20"/>
      <c r="D7" s="103"/>
    </row>
    <row r="8" spans="1:4" ht="0.6" customHeight="1" x14ac:dyDescent="0.2">
      <c r="A8" s="8"/>
      <c r="B8" s="2"/>
    </row>
    <row r="9" spans="1:4" ht="11.25" customHeight="1" thickBot="1" x14ac:dyDescent="0.25">
      <c r="A9" s="9"/>
      <c r="B9" s="2"/>
    </row>
    <row r="10" spans="1:4" ht="18.600000000000001" customHeight="1" x14ac:dyDescent="0.2">
      <c r="A10" s="117" t="s">
        <v>16</v>
      </c>
      <c r="B10" s="115"/>
      <c r="C10" s="115"/>
      <c r="D10" s="116"/>
    </row>
    <row r="11" spans="1:4" ht="22.5" customHeight="1" x14ac:dyDescent="0.2">
      <c r="A11" s="25" t="s">
        <v>41</v>
      </c>
      <c r="B11" s="21">
        <v>395899</v>
      </c>
      <c r="C11" s="22"/>
      <c r="D11" s="26">
        <v>421269</v>
      </c>
    </row>
    <row r="12" spans="1:4" ht="18.600000000000001" customHeight="1" x14ac:dyDescent="0.2">
      <c r="A12" s="25" t="s">
        <v>17</v>
      </c>
      <c r="B12" s="21">
        <v>179520</v>
      </c>
      <c r="C12" s="22"/>
      <c r="D12" s="26">
        <v>2870273</v>
      </c>
    </row>
    <row r="13" spans="1:4" ht="18.600000000000001" customHeight="1" x14ac:dyDescent="0.2">
      <c r="A13" s="25" t="s">
        <v>71</v>
      </c>
      <c r="B13" s="21">
        <v>293632</v>
      </c>
      <c r="C13" s="22"/>
      <c r="D13" s="26"/>
    </row>
    <row r="14" spans="1:4" ht="18.600000000000001" customHeight="1" x14ac:dyDescent="0.2">
      <c r="A14" s="25" t="s">
        <v>18</v>
      </c>
      <c r="B14" s="21">
        <v>5174083</v>
      </c>
      <c r="C14" s="22"/>
      <c r="D14" s="26">
        <v>5025382</v>
      </c>
    </row>
    <row r="15" spans="1:4" ht="18.600000000000001" customHeight="1" x14ac:dyDescent="0.2">
      <c r="A15" s="25" t="s">
        <v>19</v>
      </c>
      <c r="B15" s="21">
        <v>2254915</v>
      </c>
      <c r="C15" s="22"/>
      <c r="D15" s="26">
        <v>2147770</v>
      </c>
    </row>
    <row r="16" spans="1:4" ht="20.25" customHeight="1" x14ac:dyDescent="0.2">
      <c r="A16" s="25" t="s">
        <v>20</v>
      </c>
      <c r="B16" s="21">
        <v>1770743</v>
      </c>
      <c r="C16" s="22"/>
      <c r="D16" s="26">
        <v>1765002</v>
      </c>
    </row>
    <row r="17" spans="1:4" ht="20.25" customHeight="1" x14ac:dyDescent="0.2">
      <c r="A17" s="25" t="s">
        <v>45</v>
      </c>
      <c r="B17" s="21">
        <v>2365646</v>
      </c>
      <c r="C17" s="22"/>
      <c r="D17" s="26">
        <v>0</v>
      </c>
    </row>
    <row r="18" spans="1:4" ht="20.25" customHeight="1" x14ac:dyDescent="0.2">
      <c r="A18" s="25" t="s">
        <v>36</v>
      </c>
      <c r="B18" s="21">
        <v>141106</v>
      </c>
      <c r="C18" s="22"/>
      <c r="D18" s="26">
        <v>141106</v>
      </c>
    </row>
    <row r="19" spans="1:4" ht="18.600000000000001" customHeight="1" x14ac:dyDescent="0.2">
      <c r="A19" s="25" t="s">
        <v>42</v>
      </c>
      <c r="B19" s="21">
        <v>831970</v>
      </c>
      <c r="C19" s="22"/>
      <c r="D19" s="26">
        <v>888653</v>
      </c>
    </row>
    <row r="20" spans="1:4" ht="18.600000000000001" customHeight="1" x14ac:dyDescent="0.2">
      <c r="A20" s="25" t="s">
        <v>54</v>
      </c>
      <c r="B20" s="21">
        <v>283540</v>
      </c>
      <c r="C20" s="22"/>
      <c r="D20" s="26">
        <v>284241</v>
      </c>
    </row>
    <row r="21" spans="1:4" ht="18.600000000000001" customHeight="1" x14ac:dyDescent="0.2">
      <c r="A21" s="25" t="s">
        <v>43</v>
      </c>
      <c r="B21" s="21">
        <v>70089</v>
      </c>
      <c r="C21" s="22"/>
      <c r="D21" s="26">
        <v>70089</v>
      </c>
    </row>
    <row r="22" spans="1:4" ht="23.25" customHeight="1" thickBot="1" x14ac:dyDescent="0.25">
      <c r="A22" s="29" t="s">
        <v>21</v>
      </c>
      <c r="B22" s="33">
        <v>210006</v>
      </c>
      <c r="C22" s="31"/>
      <c r="D22" s="34">
        <v>201366</v>
      </c>
    </row>
    <row r="23" spans="1:4" ht="21" customHeight="1" x14ac:dyDescent="0.2">
      <c r="A23" s="104"/>
      <c r="B23" s="105"/>
      <c r="C23" s="105"/>
      <c r="D23" s="106"/>
    </row>
    <row r="24" spans="1:4" ht="18.600000000000001" customHeight="1" thickBot="1" x14ac:dyDescent="0.25">
      <c r="A24" s="35" t="s">
        <v>22</v>
      </c>
      <c r="B24" s="30">
        <f>SUM(B11:B22)</f>
        <v>13971149</v>
      </c>
      <c r="C24" s="31"/>
      <c r="D24" s="32">
        <f>SUM(D11:D22)</f>
        <v>13815151</v>
      </c>
    </row>
    <row r="25" spans="1:4" ht="7.15" customHeight="1" thickBot="1" x14ac:dyDescent="0.25">
      <c r="A25" s="110"/>
      <c r="B25" s="111"/>
      <c r="C25" s="111"/>
      <c r="D25" s="112"/>
    </row>
    <row r="26" spans="1:4" ht="18.600000000000001" customHeight="1" x14ac:dyDescent="0.2">
      <c r="A26" s="121" t="s">
        <v>23</v>
      </c>
      <c r="B26" s="122"/>
      <c r="C26" s="122"/>
      <c r="D26" s="123"/>
    </row>
    <row r="27" spans="1:4" ht="18.600000000000001" customHeight="1" x14ac:dyDescent="0.2">
      <c r="A27" s="118" t="s">
        <v>34</v>
      </c>
      <c r="B27" s="119"/>
      <c r="C27" s="119"/>
      <c r="D27" s="120"/>
    </row>
    <row r="28" spans="1:4" ht="18.600000000000001" customHeight="1" x14ac:dyDescent="0.2">
      <c r="A28" s="25" t="s">
        <v>65</v>
      </c>
      <c r="B28" s="21">
        <v>300001</v>
      </c>
      <c r="C28" s="22"/>
      <c r="D28" s="26">
        <v>401000</v>
      </c>
    </row>
    <row r="29" spans="1:4" ht="17.25" customHeight="1" x14ac:dyDescent="0.2">
      <c r="A29" s="25" t="s">
        <v>24</v>
      </c>
      <c r="B29" s="21">
        <v>1062659</v>
      </c>
      <c r="C29" s="22"/>
      <c r="D29" s="26">
        <v>1042293</v>
      </c>
    </row>
    <row r="30" spans="1:4" ht="18" hidden="1" customHeight="1" x14ac:dyDescent="0.2">
      <c r="A30" s="25" t="s">
        <v>25</v>
      </c>
      <c r="B30" s="21">
        <v>0</v>
      </c>
      <c r="C30" s="22"/>
      <c r="D30" s="26">
        <v>0</v>
      </c>
    </row>
    <row r="31" spans="1:4" ht="18.600000000000001" customHeight="1" x14ac:dyDescent="0.2">
      <c r="A31" s="25" t="s">
        <v>26</v>
      </c>
      <c r="B31" s="21">
        <v>95119</v>
      </c>
      <c r="C31" s="22"/>
      <c r="D31" s="26">
        <v>78549</v>
      </c>
    </row>
    <row r="32" spans="1:4" ht="18.600000000000001" customHeight="1" thickBot="1" x14ac:dyDescent="0.25">
      <c r="A32" s="29" t="s">
        <v>27</v>
      </c>
      <c r="B32" s="30">
        <f>SUM(B28:B31)</f>
        <v>1457779</v>
      </c>
      <c r="C32" s="31"/>
      <c r="D32" s="32">
        <f>SUM(D28:D31)</f>
        <v>1521842</v>
      </c>
    </row>
    <row r="33" spans="1:4" ht="18" customHeight="1" thickBot="1" x14ac:dyDescent="0.25">
      <c r="A33" s="107"/>
      <c r="B33" s="108"/>
      <c r="C33" s="108"/>
      <c r="D33" s="109"/>
    </row>
    <row r="34" spans="1:4" ht="14.45" customHeight="1" x14ac:dyDescent="0.2">
      <c r="A34" s="117" t="s">
        <v>28</v>
      </c>
      <c r="B34" s="115"/>
      <c r="C34" s="115"/>
      <c r="D34" s="116"/>
    </row>
    <row r="35" spans="1:4" ht="19.149999999999999" customHeight="1" x14ac:dyDescent="0.2">
      <c r="A35" s="25" t="s">
        <v>44</v>
      </c>
      <c r="B35" s="21"/>
      <c r="C35" s="22"/>
      <c r="D35" s="27"/>
    </row>
    <row r="36" spans="1:4" ht="19.149999999999999" customHeight="1" x14ac:dyDescent="0.2">
      <c r="A36" s="25" t="s">
        <v>29</v>
      </c>
      <c r="B36" s="21">
        <v>12800000</v>
      </c>
      <c r="C36" s="22"/>
      <c r="D36" s="26">
        <v>12800000</v>
      </c>
    </row>
    <row r="37" spans="1:4" ht="19.149999999999999" customHeight="1" x14ac:dyDescent="0.2">
      <c r="A37" s="25" t="s">
        <v>39</v>
      </c>
      <c r="B37" s="21">
        <v>900</v>
      </c>
      <c r="C37" s="22"/>
      <c r="D37" s="26">
        <v>900</v>
      </c>
    </row>
    <row r="38" spans="1:4" ht="19.149999999999999" customHeight="1" x14ac:dyDescent="0.2">
      <c r="A38" s="25" t="s">
        <v>37</v>
      </c>
      <c r="B38" s="21">
        <v>854042</v>
      </c>
      <c r="C38" s="22"/>
      <c r="D38" s="26">
        <v>848458</v>
      </c>
    </row>
    <row r="39" spans="1:4" ht="19.149999999999999" customHeight="1" x14ac:dyDescent="0.2">
      <c r="A39" s="25" t="s">
        <v>30</v>
      </c>
      <c r="B39" s="21">
        <v>34765</v>
      </c>
      <c r="C39" s="22"/>
      <c r="D39" s="26">
        <v>-39283</v>
      </c>
    </row>
    <row r="40" spans="1:4" ht="19.149999999999999" customHeight="1" x14ac:dyDescent="0.2">
      <c r="A40" s="25" t="s">
        <v>31</v>
      </c>
      <c r="B40" s="21">
        <v>143119</v>
      </c>
      <c r="C40" s="22"/>
      <c r="D40" s="26">
        <v>149761</v>
      </c>
    </row>
    <row r="41" spans="1:4" ht="19.149999999999999" customHeight="1" x14ac:dyDescent="0.2">
      <c r="A41" s="25" t="s">
        <v>53</v>
      </c>
      <c r="B41" s="21">
        <v>-1465471</v>
      </c>
      <c r="C41" s="22"/>
      <c r="D41" s="26">
        <f>-1466527-10300</f>
        <v>-1476827</v>
      </c>
    </row>
    <row r="42" spans="1:4" ht="19.149999999999999" customHeight="1" x14ac:dyDescent="0.2">
      <c r="A42" s="25" t="s">
        <v>66</v>
      </c>
      <c r="B42" s="21">
        <v>146015</v>
      </c>
      <c r="C42" s="22"/>
      <c r="D42" s="26">
        <v>10300</v>
      </c>
    </row>
    <row r="43" spans="1:4" ht="7.15" customHeight="1" x14ac:dyDescent="0.2">
      <c r="A43" s="25"/>
      <c r="B43" s="24"/>
      <c r="C43" s="22"/>
      <c r="D43" s="27"/>
    </row>
    <row r="44" spans="1:4" ht="18.600000000000001" customHeight="1" thickBot="1" x14ac:dyDescent="0.25">
      <c r="A44" s="29" t="s">
        <v>32</v>
      </c>
      <c r="B44" s="33">
        <f>SUM(B36:B42)</f>
        <v>12513370</v>
      </c>
      <c r="C44" s="31"/>
      <c r="D44" s="34">
        <f>SUM(D36:D42)</f>
        <v>12293309</v>
      </c>
    </row>
    <row r="45" spans="1:4" ht="9.6" customHeight="1" x14ac:dyDescent="0.2">
      <c r="A45" s="113"/>
      <c r="B45" s="114"/>
      <c r="C45" s="115"/>
      <c r="D45" s="116"/>
    </row>
    <row r="46" spans="1:4" ht="18" customHeight="1" thickBot="1" x14ac:dyDescent="0.25">
      <c r="A46" s="29" t="s">
        <v>33</v>
      </c>
      <c r="B46" s="30">
        <f>B32+B44</f>
        <v>13971149</v>
      </c>
      <c r="C46" s="31"/>
      <c r="D46" s="32">
        <f>D32+D44</f>
        <v>13815151</v>
      </c>
    </row>
    <row r="47" spans="1:4" ht="19.149999999999999" customHeight="1" thickBot="1" x14ac:dyDescent="0.25">
      <c r="A47" s="45" t="s">
        <v>62</v>
      </c>
      <c r="B47" s="46" t="s">
        <v>70</v>
      </c>
      <c r="C47" s="46"/>
      <c r="D47" s="46" t="s">
        <v>67</v>
      </c>
    </row>
    <row r="48" spans="1:4" ht="14.45" hidden="1" customHeight="1" x14ac:dyDescent="0.2">
      <c r="B48" s="18"/>
      <c r="C48" s="17"/>
      <c r="D48" s="16"/>
    </row>
    <row r="49" spans="1:4" ht="14.45" hidden="1" customHeight="1" x14ac:dyDescent="0.2">
      <c r="A49" s="12"/>
      <c r="D49" s="15"/>
    </row>
    <row r="50" spans="1:4" ht="35.25" customHeight="1" x14ac:dyDescent="0.2">
      <c r="A50" s="12"/>
    </row>
    <row r="51" spans="1:4" ht="14.45" customHeight="1" x14ac:dyDescent="0.2">
      <c r="A51" s="11" t="s">
        <v>48</v>
      </c>
      <c r="B51" t="s">
        <v>64</v>
      </c>
    </row>
    <row r="53" spans="1:4" ht="14.45" customHeight="1" x14ac:dyDescent="0.2">
      <c r="A53" s="11" t="s">
        <v>49</v>
      </c>
      <c r="B53" t="s">
        <v>50</v>
      </c>
    </row>
    <row r="56" spans="1:4" ht="14.45" customHeight="1" x14ac:dyDescent="0.2">
      <c r="A56" s="4" t="s">
        <v>51</v>
      </c>
    </row>
    <row r="58" spans="1:4" ht="14.45" customHeight="1" x14ac:dyDescent="0.2">
      <c r="A58" s="4" t="s">
        <v>52</v>
      </c>
    </row>
  </sheetData>
  <mergeCells count="11">
    <mergeCell ref="A45:D45"/>
    <mergeCell ref="A34:D34"/>
    <mergeCell ref="A27:D27"/>
    <mergeCell ref="A10:D10"/>
    <mergeCell ref="A26:D26"/>
    <mergeCell ref="A6:A7"/>
    <mergeCell ref="B6:B7"/>
    <mergeCell ref="D6:D7"/>
    <mergeCell ref="A23:D23"/>
    <mergeCell ref="A33:D33"/>
    <mergeCell ref="A25:D25"/>
  </mergeCells>
  <phoneticPr fontId="10" type="noConversion"/>
  <pageMargins left="0.74803149606299213" right="0.19685039370078741" top="0.35433070866141736" bottom="0.31496062992125984" header="0.23622047244094491" footer="0.1968503937007874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>
      <selection activeCell="A2" sqref="A2"/>
    </sheetView>
  </sheetViews>
  <sheetFormatPr defaultRowHeight="18" customHeight="1" x14ac:dyDescent="0.2"/>
  <cols>
    <col min="1" max="1" width="54.7109375" style="11" customWidth="1"/>
    <col min="2" max="2" width="14" customWidth="1"/>
    <col min="3" max="3" width="3.28515625" style="13" hidden="1" customWidth="1"/>
    <col min="4" max="4" width="14.28515625" style="13" customWidth="1"/>
    <col min="5" max="5" width="16.42578125" customWidth="1"/>
  </cols>
  <sheetData>
    <row r="1" spans="1:7" ht="18" customHeight="1" x14ac:dyDescent="0.25">
      <c r="A1" s="37" t="s">
        <v>55</v>
      </c>
    </row>
    <row r="2" spans="1:7" ht="18" customHeight="1" x14ac:dyDescent="0.2">
      <c r="A2" s="44" t="s">
        <v>61</v>
      </c>
    </row>
    <row r="3" spans="1:7" ht="17.45" customHeight="1" x14ac:dyDescent="0.2">
      <c r="A3" s="5"/>
      <c r="C3"/>
      <c r="D3" s="3" t="s">
        <v>35</v>
      </c>
      <c r="E3" s="16"/>
      <c r="F3" s="16"/>
      <c r="G3" s="16"/>
    </row>
    <row r="4" spans="1:7" ht="12.6" customHeight="1" x14ac:dyDescent="0.2">
      <c r="A4" s="102"/>
      <c r="C4"/>
      <c r="D4"/>
    </row>
    <row r="5" spans="1:7" ht="28.5" customHeight="1" thickBot="1" x14ac:dyDescent="0.25">
      <c r="A5" s="102"/>
      <c r="B5" s="38" t="s">
        <v>68</v>
      </c>
      <c r="C5" s="39"/>
      <c r="D5" s="38" t="s">
        <v>69</v>
      </c>
    </row>
    <row r="6" spans="1:7" ht="26.25" customHeight="1" x14ac:dyDescent="0.2">
      <c r="A6" s="36" t="s">
        <v>0</v>
      </c>
      <c r="B6" s="21">
        <v>414043</v>
      </c>
      <c r="C6" s="21"/>
      <c r="D6" s="21">
        <v>268832</v>
      </c>
    </row>
    <row r="7" spans="1:7" ht="18" customHeight="1" x14ac:dyDescent="0.2">
      <c r="A7" s="25" t="s">
        <v>1</v>
      </c>
      <c r="B7" s="21">
        <v>-16208</v>
      </c>
      <c r="C7" s="21"/>
      <c r="D7" s="21">
        <v>-14854</v>
      </c>
    </row>
    <row r="8" spans="1:7" ht="12" customHeight="1" x14ac:dyDescent="0.2">
      <c r="A8" s="124"/>
      <c r="B8" s="125"/>
      <c r="C8" s="125"/>
      <c r="D8" s="126"/>
    </row>
    <row r="9" spans="1:7" ht="36.6" customHeight="1" x14ac:dyDescent="0.2">
      <c r="A9" s="25" t="s">
        <v>57</v>
      </c>
      <c r="B9" s="23">
        <f>B6+B7</f>
        <v>397835</v>
      </c>
      <c r="C9" s="21"/>
      <c r="D9" s="28">
        <f>D6+D7</f>
        <v>253978</v>
      </c>
    </row>
    <row r="10" spans="1:7" ht="10.15" customHeight="1" x14ac:dyDescent="0.2">
      <c r="A10" s="124"/>
      <c r="B10" s="127"/>
      <c r="C10" s="127"/>
      <c r="D10" s="128"/>
    </row>
    <row r="11" spans="1:7" ht="24" hidden="1" customHeight="1" thickBot="1" x14ac:dyDescent="0.25">
      <c r="A11" s="25" t="s">
        <v>2</v>
      </c>
      <c r="B11" s="21"/>
      <c r="C11" s="21"/>
      <c r="D11" s="26"/>
    </row>
    <row r="12" spans="1:7" ht="23.45" customHeight="1" x14ac:dyDescent="0.2">
      <c r="A12" s="25" t="s">
        <v>60</v>
      </c>
      <c r="B12" s="21">
        <v>29534</v>
      </c>
      <c r="C12" s="21"/>
      <c r="D12" s="21">
        <v>-90739</v>
      </c>
    </row>
    <row r="13" spans="1:7" ht="11.45" customHeight="1" x14ac:dyDescent="0.2">
      <c r="A13" s="124"/>
      <c r="B13" s="127"/>
      <c r="C13" s="127"/>
      <c r="D13" s="128"/>
    </row>
    <row r="14" spans="1:7" ht="16.899999999999999" customHeight="1" x14ac:dyDescent="0.2">
      <c r="A14" s="25" t="s">
        <v>58</v>
      </c>
      <c r="B14" s="23">
        <f>B9+B12</f>
        <v>427369</v>
      </c>
      <c r="C14" s="21"/>
      <c r="D14" s="28">
        <f>D9+D12</f>
        <v>163239</v>
      </c>
    </row>
    <row r="15" spans="1:7" ht="11.45" customHeight="1" x14ac:dyDescent="0.2">
      <c r="A15" s="124"/>
      <c r="B15" s="127"/>
      <c r="C15" s="127"/>
      <c r="D15" s="128"/>
    </row>
    <row r="16" spans="1:7" ht="35.450000000000003" hidden="1" customHeight="1" x14ac:dyDescent="0.2">
      <c r="A16" s="25" t="s">
        <v>3</v>
      </c>
      <c r="B16" s="21"/>
      <c r="C16" s="21"/>
      <c r="D16" s="26"/>
    </row>
    <row r="17" spans="1:4" ht="22.9" customHeight="1" x14ac:dyDescent="0.2">
      <c r="A17" s="25" t="s">
        <v>4</v>
      </c>
      <c r="B17" s="21">
        <v>28430</v>
      </c>
      <c r="C17" s="21"/>
      <c r="D17" s="21">
        <v>7836</v>
      </c>
    </row>
    <row r="18" spans="1:4" ht="0.6" hidden="1" customHeight="1" x14ac:dyDescent="0.2">
      <c r="A18" s="25" t="s">
        <v>5</v>
      </c>
      <c r="B18" s="21"/>
      <c r="C18" s="21"/>
      <c r="D18" s="21"/>
    </row>
    <row r="19" spans="1:4" ht="18" customHeight="1" x14ac:dyDescent="0.2">
      <c r="A19" s="25" t="s">
        <v>6</v>
      </c>
      <c r="B19" s="21">
        <v>28755</v>
      </c>
      <c r="C19" s="21"/>
      <c r="D19" s="21">
        <v>31364</v>
      </c>
    </row>
    <row r="20" spans="1:4" ht="18" customHeight="1" x14ac:dyDescent="0.2">
      <c r="A20" s="25" t="s">
        <v>7</v>
      </c>
      <c r="B20" s="21">
        <v>-4694</v>
      </c>
      <c r="C20" s="21"/>
      <c r="D20" s="21">
        <v>-4947</v>
      </c>
    </row>
    <row r="21" spans="1:4" ht="24" customHeight="1" x14ac:dyDescent="0.2">
      <c r="A21" s="25" t="s">
        <v>72</v>
      </c>
      <c r="B21" s="21">
        <v>19299</v>
      </c>
      <c r="C21" s="21"/>
      <c r="D21" s="21">
        <v>0</v>
      </c>
    </row>
    <row r="22" spans="1:4" ht="0.6" hidden="1" customHeight="1" x14ac:dyDescent="0.2">
      <c r="A22" s="25" t="s">
        <v>40</v>
      </c>
      <c r="B22" s="21">
        <v>0</v>
      </c>
      <c r="C22" s="21"/>
      <c r="D22" s="21">
        <v>0</v>
      </c>
    </row>
    <row r="23" spans="1:4" ht="0.6" hidden="1" customHeight="1" x14ac:dyDescent="0.2">
      <c r="A23" s="25" t="s">
        <v>8</v>
      </c>
      <c r="B23" s="21"/>
      <c r="C23" s="21"/>
      <c r="D23" s="21"/>
    </row>
    <row r="24" spans="1:4" ht="22.9" hidden="1" customHeight="1" x14ac:dyDescent="0.2">
      <c r="A24" s="25" t="s">
        <v>46</v>
      </c>
      <c r="B24" s="21">
        <v>0</v>
      </c>
      <c r="C24" s="21"/>
      <c r="D24" s="21">
        <v>0</v>
      </c>
    </row>
    <row r="25" spans="1:4" ht="25.9" customHeight="1" x14ac:dyDescent="0.2">
      <c r="A25" s="25" t="s">
        <v>59</v>
      </c>
      <c r="B25" s="21">
        <v>-20180</v>
      </c>
      <c r="C25" s="40"/>
      <c r="D25" s="21">
        <v>58537</v>
      </c>
    </row>
    <row r="26" spans="1:4" ht="24.75" customHeight="1" x14ac:dyDescent="0.2">
      <c r="A26" s="25" t="s">
        <v>10</v>
      </c>
      <c r="B26" s="21">
        <v>7508</v>
      </c>
      <c r="C26" s="21"/>
      <c r="D26" s="21">
        <v>17745</v>
      </c>
    </row>
    <row r="27" spans="1:4" ht="12.6" customHeight="1" x14ac:dyDescent="0.2">
      <c r="A27" s="124"/>
      <c r="B27" s="127"/>
      <c r="C27" s="127"/>
      <c r="D27" s="126"/>
    </row>
    <row r="28" spans="1:4" ht="18" customHeight="1" x14ac:dyDescent="0.2">
      <c r="A28" s="25" t="s">
        <v>11</v>
      </c>
      <c r="B28" s="23">
        <f>SUM(B17:B26)</f>
        <v>59118</v>
      </c>
      <c r="C28" s="21"/>
      <c r="D28" s="28">
        <f>SUM(D17:D26)</f>
        <v>110535</v>
      </c>
    </row>
    <row r="29" spans="1:4" ht="11.45" customHeight="1" x14ac:dyDescent="0.2">
      <c r="A29" s="124"/>
      <c r="B29" s="127"/>
      <c r="C29" s="127"/>
      <c r="D29" s="128"/>
    </row>
    <row r="30" spans="1:4" ht="18" customHeight="1" x14ac:dyDescent="0.2">
      <c r="A30" s="25" t="s">
        <v>12</v>
      </c>
      <c r="B30" s="23">
        <f>B14+B28</f>
        <v>486487</v>
      </c>
      <c r="C30" s="21"/>
      <c r="D30" s="28">
        <f>D14+D28</f>
        <v>273774</v>
      </c>
    </row>
    <row r="31" spans="1:4" ht="11.45" customHeight="1" x14ac:dyDescent="0.2">
      <c r="A31" s="25"/>
      <c r="B31" s="21"/>
      <c r="C31" s="21"/>
      <c r="D31" s="26"/>
    </row>
    <row r="32" spans="1:4" ht="21" customHeight="1" x14ac:dyDescent="0.2">
      <c r="A32" s="25" t="s">
        <v>13</v>
      </c>
      <c r="B32" s="21">
        <v>-340472</v>
      </c>
      <c r="C32" s="21"/>
      <c r="D32" s="21">
        <v>-313749</v>
      </c>
    </row>
    <row r="33" spans="1:4" ht="27" hidden="1" customHeight="1" x14ac:dyDescent="0.2">
      <c r="A33" s="25" t="s">
        <v>9</v>
      </c>
      <c r="B33" s="21">
        <f>65928-32015</f>
        <v>33913</v>
      </c>
      <c r="C33" s="21"/>
      <c r="D33" s="26">
        <f>65928-32015</f>
        <v>33913</v>
      </c>
    </row>
    <row r="34" spans="1:4" ht="10.9" customHeight="1" x14ac:dyDescent="0.2">
      <c r="A34" s="124"/>
      <c r="B34" s="127"/>
      <c r="C34" s="127"/>
      <c r="D34" s="128"/>
    </row>
    <row r="35" spans="1:4" ht="9" hidden="1" customHeight="1" x14ac:dyDescent="0.2">
      <c r="A35" s="25"/>
      <c r="B35" s="21"/>
      <c r="C35" s="21"/>
      <c r="D35" s="26"/>
    </row>
    <row r="36" spans="1:4" ht="7.15" hidden="1" customHeight="1" x14ac:dyDescent="0.2">
      <c r="A36" s="25"/>
      <c r="B36" s="21"/>
      <c r="C36" s="21"/>
      <c r="D36" s="26"/>
    </row>
    <row r="37" spans="1:4" ht="18" customHeight="1" x14ac:dyDescent="0.2">
      <c r="A37" s="25" t="s">
        <v>14</v>
      </c>
      <c r="B37" s="23">
        <f>SUM(B30:B32)</f>
        <v>146015</v>
      </c>
      <c r="C37" s="21"/>
      <c r="D37" s="28">
        <f>SUM(D30:D32)</f>
        <v>-39975</v>
      </c>
    </row>
    <row r="38" spans="1:4" ht="10.9" customHeight="1" x14ac:dyDescent="0.2">
      <c r="A38" s="124"/>
      <c r="B38" s="127"/>
      <c r="C38" s="127"/>
      <c r="D38" s="128"/>
    </row>
    <row r="39" spans="1:4" ht="18" customHeight="1" x14ac:dyDescent="0.2">
      <c r="A39" s="25" t="s">
        <v>38</v>
      </c>
      <c r="B39" s="21">
        <v>0</v>
      </c>
      <c r="C39" s="21"/>
      <c r="D39" s="26">
        <v>0</v>
      </c>
    </row>
    <row r="40" spans="1:4" ht="11.45" customHeight="1" x14ac:dyDescent="0.2">
      <c r="A40" s="124"/>
      <c r="B40" s="127"/>
      <c r="C40" s="127"/>
      <c r="D40" s="128"/>
    </row>
    <row r="41" spans="1:4" ht="0.6" customHeight="1" x14ac:dyDescent="0.2">
      <c r="A41" s="129"/>
      <c r="B41" s="127"/>
      <c r="C41" s="127"/>
      <c r="D41" s="128"/>
    </row>
    <row r="42" spans="1:4" ht="18" customHeight="1" x14ac:dyDescent="0.2">
      <c r="A42" s="25" t="s">
        <v>15</v>
      </c>
      <c r="B42" s="23">
        <f>B37+B39</f>
        <v>146015</v>
      </c>
      <c r="C42" s="21"/>
      <c r="D42" s="28">
        <f>D37+D39</f>
        <v>-39975</v>
      </c>
    </row>
    <row r="43" spans="1:4" ht="11.45" customHeight="1" x14ac:dyDescent="0.2">
      <c r="A43" s="124"/>
      <c r="B43" s="127"/>
      <c r="C43" s="127"/>
      <c r="D43" s="128"/>
    </row>
    <row r="44" spans="1:4" ht="18.600000000000001" customHeight="1" thickBot="1" x14ac:dyDescent="0.25">
      <c r="A44" s="41" t="s">
        <v>56</v>
      </c>
      <c r="B44" s="42">
        <f>B42/12800</f>
        <v>11.407421875000001</v>
      </c>
      <c r="C44" s="33"/>
      <c r="D44" s="43">
        <f>D42/12800</f>
        <v>-3.123046875</v>
      </c>
    </row>
    <row r="45" spans="1:4" ht="18" customHeight="1" x14ac:dyDescent="0.2">
      <c r="A45" s="10"/>
      <c r="B45" s="1"/>
      <c r="C45" s="14"/>
      <c r="D45" s="14"/>
    </row>
    <row r="47" spans="1:4" ht="18" customHeight="1" x14ac:dyDescent="0.2">
      <c r="A47" s="11" t="s">
        <v>48</v>
      </c>
      <c r="B47" t="s">
        <v>64</v>
      </c>
    </row>
    <row r="49" spans="1:2" ht="18" customHeight="1" x14ac:dyDescent="0.2">
      <c r="A49" s="11" t="s">
        <v>49</v>
      </c>
      <c r="B49" t="s">
        <v>50</v>
      </c>
    </row>
    <row r="52" spans="1:2" ht="18" customHeight="1" x14ac:dyDescent="0.2">
      <c r="A52" s="4" t="s">
        <v>51</v>
      </c>
    </row>
    <row r="54" spans="1:2" ht="18" customHeight="1" x14ac:dyDescent="0.2">
      <c r="A54" s="4" t="s">
        <v>52</v>
      </c>
    </row>
  </sheetData>
  <mergeCells count="11">
    <mergeCell ref="A43:D43"/>
    <mergeCell ref="A27:D27"/>
    <mergeCell ref="A29:D29"/>
    <mergeCell ref="A34:D34"/>
    <mergeCell ref="A38:D38"/>
    <mergeCell ref="A40:D41"/>
    <mergeCell ref="A4:A5"/>
    <mergeCell ref="A8:D8"/>
    <mergeCell ref="A10:D10"/>
    <mergeCell ref="A13:D13"/>
    <mergeCell ref="A15:D15"/>
  </mergeCells>
  <phoneticPr fontId="10" type="noConversion"/>
  <hyperlinks>
    <hyperlink ref="A44" location="_ftn4" display="_ftn4"/>
  </hyperlinks>
  <pageMargins left="0.78740157480314965" right="0.15748031496062992" top="0.39370078740157483" bottom="0.19685039370078741" header="0.23622047244094491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zoomScale="75" workbookViewId="0">
      <selection activeCell="A2" sqref="A2"/>
    </sheetView>
  </sheetViews>
  <sheetFormatPr defaultRowHeight="12.75" x14ac:dyDescent="0.2"/>
  <cols>
    <col min="1" max="1" width="70" style="47" customWidth="1"/>
    <col min="2" max="2" width="6.7109375" style="47" customWidth="1"/>
    <col min="3" max="4" width="13.28515625" style="47" customWidth="1"/>
    <col min="5" max="7" width="16.42578125" style="47" hidden="1" customWidth="1"/>
    <col min="8" max="16384" width="9.140625" style="47"/>
  </cols>
  <sheetData>
    <row r="1" spans="1:7" x14ac:dyDescent="0.2">
      <c r="D1" s="130"/>
      <c r="E1" s="130"/>
      <c r="F1" s="130"/>
      <c r="G1" s="130"/>
    </row>
    <row r="2" spans="1:7" ht="15.75" x14ac:dyDescent="0.25">
      <c r="A2" s="63" t="s">
        <v>116</v>
      </c>
      <c r="B2" s="61"/>
      <c r="C2" s="61"/>
      <c r="D2" s="62" t="s">
        <v>115</v>
      </c>
      <c r="E2" s="61"/>
    </row>
    <row r="3" spans="1:7" ht="15.75" x14ac:dyDescent="0.25">
      <c r="A3" s="63" t="s">
        <v>55</v>
      </c>
      <c r="B3" s="61"/>
      <c r="C3" s="61"/>
      <c r="D3" s="62"/>
      <c r="E3" s="61"/>
    </row>
    <row r="4" spans="1:7" x14ac:dyDescent="0.2">
      <c r="A4" s="61"/>
      <c r="B4" s="61"/>
      <c r="C4" s="61"/>
      <c r="D4" s="62"/>
      <c r="E4" s="61"/>
    </row>
    <row r="5" spans="1:7" ht="29.25" customHeight="1" x14ac:dyDescent="0.2">
      <c r="C5" s="60" t="s">
        <v>68</v>
      </c>
      <c r="D5" s="59" t="s">
        <v>69</v>
      </c>
      <c r="E5" s="58" t="s">
        <v>114</v>
      </c>
      <c r="F5" s="58" t="s">
        <v>113</v>
      </c>
      <c r="G5" s="58" t="s">
        <v>112</v>
      </c>
    </row>
    <row r="6" spans="1:7" x14ac:dyDescent="0.2">
      <c r="A6" s="48" t="s">
        <v>111</v>
      </c>
      <c r="B6" s="48"/>
      <c r="C6" s="48"/>
      <c r="D6" s="48"/>
      <c r="E6" s="48"/>
    </row>
    <row r="7" spans="1:7" ht="25.5" x14ac:dyDescent="0.2">
      <c r="A7" s="57" t="s">
        <v>110</v>
      </c>
      <c r="B7" s="57">
        <v>1</v>
      </c>
      <c r="C7" s="47">
        <v>371526</v>
      </c>
      <c r="D7" s="47">
        <v>208307</v>
      </c>
      <c r="E7" s="47">
        <f>-[1]Лист1!L14+[1]Лист1!L18+[1]Лист1!L39-[1]Лист1!L56</f>
        <v>-97498</v>
      </c>
      <c r="F7" s="47">
        <f>-[1]Лист1!J14+[1]Лист1!J18+[1]Лист1!J39-[1]Лист1!J56</f>
        <v>-113175</v>
      </c>
      <c r="G7" s="47">
        <f>-[1]Лист1!H14+[1]Лист1!H18+[1]Лист1!H39-[1]Лист1!H56</f>
        <v>370890</v>
      </c>
    </row>
    <row r="8" spans="1:7" x14ac:dyDescent="0.2">
      <c r="A8" s="53" t="s">
        <v>109</v>
      </c>
      <c r="B8" s="53">
        <v>2</v>
      </c>
      <c r="C8" s="47">
        <v>292947</v>
      </c>
      <c r="D8" s="47">
        <v>-925387</v>
      </c>
      <c r="E8" s="47">
        <f>SUM(E9:E13)</f>
        <v>-5610932</v>
      </c>
      <c r="F8" s="47">
        <f>SUM(F9:F13)</f>
        <v>736697</v>
      </c>
      <c r="G8" s="47">
        <f>SUM(G9:G13)</f>
        <v>-1223741</v>
      </c>
    </row>
    <row r="9" spans="1:7" ht="25.5" x14ac:dyDescent="0.2">
      <c r="A9" s="57" t="s">
        <v>108</v>
      </c>
      <c r="B9" s="57">
        <v>3</v>
      </c>
      <c r="C9" s="47">
        <v>245232</v>
      </c>
      <c r="D9" s="47">
        <v>168786</v>
      </c>
      <c r="E9" s="47">
        <f>-[1]Лист1!L62</f>
        <v>0</v>
      </c>
      <c r="F9" s="47">
        <f>-[1]Лист1!J62</f>
        <v>0</v>
      </c>
      <c r="G9" s="47">
        <f>-[1]Лист1!H62</f>
        <v>602</v>
      </c>
    </row>
    <row r="10" spans="1:7" x14ac:dyDescent="0.2">
      <c r="A10" s="57" t="s">
        <v>107</v>
      </c>
      <c r="B10" s="57">
        <v>4</v>
      </c>
      <c r="C10" s="47">
        <v>-394281</v>
      </c>
      <c r="D10" s="47">
        <v>-1063144</v>
      </c>
      <c r="E10" s="47">
        <f>-[1]Лист1!L72+[1]Лист1!L75-[1]Лист1!L79</f>
        <v>725423</v>
      </c>
      <c r="F10" s="47">
        <f>-[1]Лист1!J72+[1]Лист1!J75-[1]Лист1!J79</f>
        <v>1082921</v>
      </c>
      <c r="G10" s="47">
        <f>-[1]Лист1!H72+[1]Лист1!H75-[1]Лист1!H79</f>
        <v>-1827469</v>
      </c>
    </row>
    <row r="11" spans="1:7" ht="25.5" x14ac:dyDescent="0.2">
      <c r="A11" s="57" t="s">
        <v>106</v>
      </c>
      <c r="B11" s="57">
        <v>5</v>
      </c>
      <c r="C11" s="47">
        <v>427578</v>
      </c>
      <c r="D11" s="47">
        <v>129</v>
      </c>
      <c r="E11" s="47">
        <f>-[1]Лист1!L86+[1]Лист1!L87+[1]Лист1!L88-[1]Лист1!L89</f>
        <v>-3395271</v>
      </c>
      <c r="F11" s="47">
        <f>-[1]Лист1!J86+[1]Лист1!J87+[1]Лист1!J88-[1]Лист1!J89</f>
        <v>-16482</v>
      </c>
      <c r="G11" s="47">
        <f>-[1]Лист1!H86+[1]Лист1!H87+[1]Лист1!H88-[1]Лист1!H89</f>
        <v>566437</v>
      </c>
    </row>
    <row r="12" spans="1:7" x14ac:dyDescent="0.2">
      <c r="A12" s="57" t="s">
        <v>105</v>
      </c>
      <c r="B12" s="57">
        <v>6</v>
      </c>
      <c r="C12" s="47">
        <v>0</v>
      </c>
      <c r="D12" s="47">
        <v>0</v>
      </c>
      <c r="E12" s="47">
        <f>-[1]Лист1!L91</f>
        <v>-2925041</v>
      </c>
      <c r="F12" s="47">
        <f>-[1]Лист1!J91</f>
        <v>-315752</v>
      </c>
      <c r="G12" s="47">
        <f>-[1]Лист1!H91</f>
        <v>40953</v>
      </c>
    </row>
    <row r="13" spans="1:7" x14ac:dyDescent="0.2">
      <c r="A13" s="57" t="s">
        <v>104</v>
      </c>
      <c r="B13" s="57">
        <v>7</v>
      </c>
      <c r="C13" s="47">
        <v>14418</v>
      </c>
      <c r="D13" s="47">
        <v>-31158</v>
      </c>
      <c r="E13" s="47">
        <f>-[1]Лист1!L93-[1]Лист1!L94</f>
        <v>-16043</v>
      </c>
      <c r="F13" s="47">
        <f>-[1]Лист1!J93-[1]Лист1!J94</f>
        <v>-13990</v>
      </c>
      <c r="G13" s="47">
        <f>-[1]Лист1!H93-[1]Лист1!H94</f>
        <v>-4264</v>
      </c>
    </row>
    <row r="14" spans="1:7" x14ac:dyDescent="0.2">
      <c r="A14" s="57" t="s">
        <v>103</v>
      </c>
      <c r="B14" s="57">
        <v>8</v>
      </c>
    </row>
    <row r="16" spans="1:7" x14ac:dyDescent="0.2">
      <c r="A16" s="56" t="s">
        <v>102</v>
      </c>
      <c r="B16" s="56">
        <v>9</v>
      </c>
      <c r="C16" s="47">
        <v>-88060</v>
      </c>
      <c r="D16" s="47">
        <v>-224645</v>
      </c>
      <c r="E16" s="47">
        <f>SUM(E17:E19)</f>
        <v>-262454</v>
      </c>
      <c r="F16" s="47">
        <f>SUM(F17:F19)</f>
        <v>-1052119</v>
      </c>
      <c r="G16" s="47">
        <f>SUM(G17:G19)</f>
        <v>199469</v>
      </c>
    </row>
    <row r="17" spans="1:7" x14ac:dyDescent="0.2">
      <c r="A17" s="57" t="s">
        <v>101</v>
      </c>
      <c r="B17" s="57">
        <v>10</v>
      </c>
      <c r="C17" s="47">
        <v>-5900</v>
      </c>
      <c r="D17" s="47">
        <v>41885</v>
      </c>
      <c r="E17" s="47">
        <f>[1]Лист1!L109</f>
        <v>-458686</v>
      </c>
      <c r="F17" s="47">
        <f>[1]Лист1!J109</f>
        <v>-98819</v>
      </c>
      <c r="G17" s="47">
        <f>[1]Лист1!H109</f>
        <v>426204</v>
      </c>
    </row>
    <row r="18" spans="1:7" x14ac:dyDescent="0.2">
      <c r="A18" s="57" t="s">
        <v>100</v>
      </c>
      <c r="B18" s="57">
        <v>11</v>
      </c>
      <c r="C18" s="47">
        <v>-100999</v>
      </c>
      <c r="D18" s="47">
        <v>0</v>
      </c>
      <c r="E18" s="47">
        <f>[1]Лист1!L111</f>
        <v>-197950</v>
      </c>
      <c r="F18" s="47">
        <f>[1]Лист1!J111</f>
        <v>-336818</v>
      </c>
      <c r="G18" s="47">
        <f>[1]Лист1!H111</f>
        <v>-52254</v>
      </c>
    </row>
    <row r="19" spans="1:7" x14ac:dyDescent="0.2">
      <c r="A19" s="57" t="s">
        <v>99</v>
      </c>
      <c r="B19" s="57">
        <v>12</v>
      </c>
      <c r="C19" s="47">
        <v>18839</v>
      </c>
      <c r="D19" s="47">
        <v>-266530</v>
      </c>
      <c r="E19" s="47">
        <f>[1]Лист1!L118</f>
        <v>394182</v>
      </c>
      <c r="F19" s="47">
        <f>[1]Лист1!J118</f>
        <v>-616482</v>
      </c>
      <c r="G19" s="47">
        <f>[1]Лист1!H118</f>
        <v>-174481</v>
      </c>
    </row>
    <row r="20" spans="1:7" x14ac:dyDescent="0.2">
      <c r="A20" s="56" t="s">
        <v>98</v>
      </c>
      <c r="B20" s="56">
        <v>13</v>
      </c>
      <c r="C20" s="47">
        <v>-697469</v>
      </c>
      <c r="D20" s="47">
        <v>-194978</v>
      </c>
      <c r="E20" s="47">
        <f>-[1]Лист1!L131+[1]Лист1!L144+[1]Лист1!L151+[1]Лист1!L163-[1]Лист1!L180</f>
        <v>-1974528</v>
      </c>
      <c r="F20" s="47">
        <f>-[1]Лист1!J131+[1]Лист1!J144+[1]Лист1!J151+[1]Лист1!J163-[1]Лист1!J180</f>
        <v>657274</v>
      </c>
      <c r="G20" s="47">
        <f>-[1]Лист1!H131+[1]Лист1!H144+[1]Лист1!H151+[1]Лист1!H163-[1]Лист1!H180</f>
        <v>-403254</v>
      </c>
    </row>
    <row r="22" spans="1:7" x14ac:dyDescent="0.2">
      <c r="A22" s="56" t="s">
        <v>97</v>
      </c>
      <c r="B22" s="56">
        <v>14</v>
      </c>
      <c r="C22" s="48">
        <v>-121056</v>
      </c>
      <c r="D22" s="48">
        <v>-1136703</v>
      </c>
      <c r="E22" s="48">
        <f>E7+E8+E16+E20</f>
        <v>-7945412</v>
      </c>
      <c r="F22" s="48">
        <f>F7+F8+F16+F20</f>
        <v>228677</v>
      </c>
      <c r="G22" s="48">
        <f>G7+G8+G16+G20</f>
        <v>-1056636</v>
      </c>
    </row>
    <row r="24" spans="1:7" x14ac:dyDescent="0.2">
      <c r="A24" s="47" t="s">
        <v>96</v>
      </c>
      <c r="B24" s="47">
        <v>15</v>
      </c>
      <c r="C24" s="47">
        <v>0</v>
      </c>
      <c r="D24" s="47">
        <v>0</v>
      </c>
      <c r="E24" s="47">
        <f>-[1]Лист1!L184-[1]Лист1!L188+[1]Лист1!L186-[1]Лист1!L185</f>
        <v>-44909</v>
      </c>
      <c r="F24" s="47">
        <f>-[1]Лист1!J184-[1]Лист1!J188+[1]Лист1!J186</f>
        <v>2480</v>
      </c>
      <c r="G24" s="47">
        <f>-[1]Лист1!H184-[1]Лист1!H188-[1]Лист1!H186</f>
        <v>-65815</v>
      </c>
    </row>
    <row r="26" spans="1:7" ht="25.5" x14ac:dyDescent="0.2">
      <c r="A26" s="56" t="s">
        <v>95</v>
      </c>
      <c r="B26" s="56">
        <v>17</v>
      </c>
      <c r="C26" s="48">
        <v>-121056</v>
      </c>
      <c r="D26" s="48">
        <v>-1136703</v>
      </c>
      <c r="E26" s="48">
        <f>SUM(E22:E24)</f>
        <v>-7990321</v>
      </c>
      <c r="F26" s="48">
        <f>SUM(F22:F24)</f>
        <v>231157</v>
      </c>
      <c r="G26" s="48">
        <f>SUM(G22:G24)</f>
        <v>-1122451</v>
      </c>
    </row>
    <row r="28" spans="1:7" x14ac:dyDescent="0.2">
      <c r="A28" s="48" t="s">
        <v>94</v>
      </c>
      <c r="B28" s="48">
        <v>18</v>
      </c>
    </row>
    <row r="30" spans="1:7" x14ac:dyDescent="0.2">
      <c r="A30" s="47" t="s">
        <v>93</v>
      </c>
      <c r="C30" s="47">
        <v>0</v>
      </c>
      <c r="D30" s="47">
        <v>0</v>
      </c>
      <c r="E30" s="47">
        <f>-[1]Лист1!L195</f>
        <v>0</v>
      </c>
      <c r="F30" s="47">
        <f>-[1]Лист1!J195</f>
        <v>0</v>
      </c>
      <c r="G30" s="47">
        <f>-[1]Лист1!H195</f>
        <v>38370</v>
      </c>
    </row>
    <row r="31" spans="1:7" x14ac:dyDescent="0.2">
      <c r="A31" s="55" t="s">
        <v>92</v>
      </c>
      <c r="C31" s="47">
        <v>0</v>
      </c>
      <c r="D31" s="47">
        <v>0</v>
      </c>
    </row>
    <row r="32" spans="1:7" x14ac:dyDescent="0.2">
      <c r="A32" s="47" t="s">
        <v>91</v>
      </c>
      <c r="B32" s="47">
        <v>19</v>
      </c>
      <c r="C32" s="47">
        <v>-3674</v>
      </c>
      <c r="D32" s="47">
        <v>165</v>
      </c>
      <c r="E32" s="47">
        <f>-[1]Лист1!L200+[1]Лист1!L208-[1]Лист1!L209-[1]Лист1!L210</f>
        <v>-399850</v>
      </c>
      <c r="F32" s="47">
        <f>-[1]Лист1!J200+[1]Лист1!J208-[1]Лист1!J209-[1]Лист1!J210</f>
        <v>-44359</v>
      </c>
      <c r="G32" s="47">
        <f>-[1]Лист1!H200+[1]Лист1!H208-[1]Лист1!H209-[1]Лист1!H210</f>
        <v>-506861</v>
      </c>
    </row>
    <row r="33" spans="1:7" x14ac:dyDescent="0.2">
      <c r="A33" s="47" t="s">
        <v>90</v>
      </c>
    </row>
    <row r="34" spans="1:7" x14ac:dyDescent="0.2">
      <c r="A34" s="47" t="s">
        <v>89</v>
      </c>
      <c r="C34" s="47">
        <v>0</v>
      </c>
      <c r="D34" s="47">
        <v>0</v>
      </c>
    </row>
    <row r="35" spans="1:7" ht="24.6" customHeight="1" x14ac:dyDescent="0.2">
      <c r="A35" s="54" t="s">
        <v>88</v>
      </c>
      <c r="B35" s="53">
        <v>23</v>
      </c>
      <c r="C35" s="47">
        <v>-3674</v>
      </c>
      <c r="D35" s="47">
        <v>165</v>
      </c>
      <c r="E35" s="47">
        <f>SUM(E30:E34)</f>
        <v>-399850</v>
      </c>
      <c r="F35" s="47">
        <f>SUM(F30:F34)</f>
        <v>-44359</v>
      </c>
      <c r="G35" s="47">
        <f>SUM(G30:G34)</f>
        <v>-468491</v>
      </c>
    </row>
    <row r="37" spans="1:7" x14ac:dyDescent="0.2">
      <c r="A37" s="48" t="s">
        <v>87</v>
      </c>
      <c r="B37" s="48"/>
    </row>
    <row r="39" spans="1:7" x14ac:dyDescent="0.2">
      <c r="A39" s="47" t="s">
        <v>86</v>
      </c>
      <c r="B39" s="47">
        <v>24</v>
      </c>
      <c r="C39" s="47">
        <v>0</v>
      </c>
      <c r="D39" s="47">
        <v>0</v>
      </c>
      <c r="E39" s="47">
        <f>[1]Лист1!L224</f>
        <v>-960497</v>
      </c>
      <c r="F39" s="47">
        <f>[1]Лист1!J224</f>
        <v>-491136</v>
      </c>
      <c r="G39" s="47">
        <f>[1]Лист1!H224</f>
        <v>526624</v>
      </c>
    </row>
    <row r="40" spans="1:7" x14ac:dyDescent="0.2">
      <c r="A40" s="47" t="s">
        <v>85</v>
      </c>
      <c r="B40" s="47">
        <v>25</v>
      </c>
      <c r="C40" s="47">
        <v>0</v>
      </c>
      <c r="D40" s="47">
        <v>0</v>
      </c>
    </row>
    <row r="41" spans="1:7" x14ac:dyDescent="0.2">
      <c r="A41" s="47" t="s">
        <v>84</v>
      </c>
      <c r="B41" s="47">
        <v>26</v>
      </c>
      <c r="C41" s="47">
        <v>0</v>
      </c>
      <c r="D41" s="47">
        <v>0</v>
      </c>
      <c r="E41" s="47">
        <f>[1]Лист1!L228</f>
        <v>-1320000</v>
      </c>
      <c r="F41" s="47">
        <f>[1]Лист1!J228</f>
        <v>100000</v>
      </c>
      <c r="G41" s="47">
        <f>[1]Лист1!H228</f>
        <v>1220000</v>
      </c>
    </row>
    <row r="42" spans="1:7" x14ac:dyDescent="0.2">
      <c r="A42" s="47" t="s">
        <v>83</v>
      </c>
      <c r="B42" s="47">
        <v>27</v>
      </c>
      <c r="C42" s="47">
        <v>0</v>
      </c>
      <c r="D42" s="47">
        <v>0</v>
      </c>
      <c r="E42" s="47">
        <f>[1]Лист1!L230</f>
        <v>1097</v>
      </c>
      <c r="F42" s="47">
        <f>[1]Лист1!J230</f>
        <v>-1097</v>
      </c>
    </row>
    <row r="43" spans="1:7" x14ac:dyDescent="0.2">
      <c r="A43" s="47" t="s">
        <v>82</v>
      </c>
      <c r="B43" s="47">
        <v>28</v>
      </c>
    </row>
    <row r="44" spans="1:7" x14ac:dyDescent="0.2">
      <c r="A44" s="47" t="s">
        <v>81</v>
      </c>
      <c r="B44" s="47">
        <v>29</v>
      </c>
      <c r="C44" s="47">
        <v>5584</v>
      </c>
      <c r="D44" s="47">
        <v>0</v>
      </c>
    </row>
    <row r="45" spans="1:7" x14ac:dyDescent="0.2">
      <c r="A45" s="53" t="s">
        <v>80</v>
      </c>
      <c r="B45" s="53"/>
      <c r="C45" s="47">
        <v>5584</v>
      </c>
      <c r="D45" s="47">
        <v>0</v>
      </c>
      <c r="E45" s="47">
        <f>SUM(E39:E44)</f>
        <v>-2279400</v>
      </c>
      <c r="F45" s="47">
        <f>SUM(F39:F44)</f>
        <v>-392233</v>
      </c>
      <c r="G45" s="47">
        <f>SUM(G39:G44)</f>
        <v>1746624</v>
      </c>
    </row>
    <row r="47" spans="1:7" x14ac:dyDescent="0.2">
      <c r="A47" s="48" t="s">
        <v>79</v>
      </c>
      <c r="B47" s="48"/>
    </row>
    <row r="48" spans="1:7" ht="12.75" customHeight="1" x14ac:dyDescent="0.2"/>
    <row r="49" spans="1:7" ht="20.25" customHeight="1" x14ac:dyDescent="0.2">
      <c r="A49" s="47" t="s">
        <v>78</v>
      </c>
      <c r="C49" s="48">
        <v>3043699</v>
      </c>
      <c r="D49" s="48">
        <v>4258196</v>
      </c>
      <c r="E49" s="52">
        <f>[1]Лист1!K241+[1]Лист1!K242</f>
        <v>310942</v>
      </c>
      <c r="F49" s="48">
        <f>[1]Лист1!I241+[1]Лист1!I242</f>
        <v>515453</v>
      </c>
      <c r="G49" s="48">
        <f>[1]Лист1!G241+[1]Лист1!G242</f>
        <v>360788</v>
      </c>
    </row>
    <row r="50" spans="1:7" ht="23.25" customHeight="1" x14ac:dyDescent="0.2">
      <c r="C50" s="48"/>
      <c r="D50" s="48"/>
      <c r="E50" s="48"/>
      <c r="F50" s="48"/>
      <c r="G50" s="48"/>
    </row>
    <row r="51" spans="1:7" ht="21" customHeight="1" x14ac:dyDescent="0.2">
      <c r="A51" s="47" t="s">
        <v>77</v>
      </c>
      <c r="C51" s="48">
        <v>2940323</v>
      </c>
      <c r="D51" s="48">
        <v>3117265</v>
      </c>
      <c r="E51" s="52">
        <f>[1]Лист1!M241+[1]Лист1!M242</f>
        <v>120384</v>
      </c>
      <c r="F51" s="52">
        <f>[1]Лист1!K241+[1]Лист1!K242</f>
        <v>310942</v>
      </c>
      <c r="G51" s="48">
        <f>[1]Лист1!I241+[1]Лист1!I242</f>
        <v>515453</v>
      </c>
    </row>
    <row r="52" spans="1:7" ht="0.75" hidden="1" customHeight="1" x14ac:dyDescent="0.2">
      <c r="C52" s="48"/>
      <c r="D52" s="48"/>
      <c r="E52" s="52"/>
      <c r="F52" s="52"/>
      <c r="G52" s="48"/>
    </row>
    <row r="53" spans="1:7" ht="23.25" hidden="1" customHeight="1" x14ac:dyDescent="0.2">
      <c r="C53" s="51">
        <v>-103376</v>
      </c>
      <c r="D53" s="51">
        <v>-1140931</v>
      </c>
      <c r="E53" s="51">
        <f>E51-E49</f>
        <v>-190558</v>
      </c>
      <c r="F53" s="51">
        <f>F51-F49</f>
        <v>-204511</v>
      </c>
      <c r="G53" s="51">
        <f>G51-G49</f>
        <v>154665</v>
      </c>
    </row>
    <row r="54" spans="1:7" ht="23.25" customHeight="1" x14ac:dyDescent="0.2">
      <c r="A54" s="47" t="s">
        <v>76</v>
      </c>
      <c r="C54" s="48">
        <v>-119146</v>
      </c>
      <c r="D54" s="48">
        <v>-1136538</v>
      </c>
      <c r="E54" s="48">
        <f>E26+E35+E45</f>
        <v>-10669571</v>
      </c>
      <c r="F54" s="48">
        <f>F26+F35+F45</f>
        <v>-205435</v>
      </c>
      <c r="G54" s="48">
        <f>G26+G35+G45</f>
        <v>155682</v>
      </c>
    </row>
    <row r="55" spans="1:7" ht="23.25" customHeight="1" x14ac:dyDescent="0.2"/>
    <row r="56" spans="1:7" ht="19.5" customHeight="1" x14ac:dyDescent="0.2">
      <c r="A56" s="47" t="s">
        <v>75</v>
      </c>
      <c r="C56" s="47">
        <v>15770</v>
      </c>
      <c r="D56" s="47">
        <v>-4393</v>
      </c>
      <c r="E56" s="47">
        <f>+[1]Лист1!L190-[1]Лист1!L191</f>
        <v>1711</v>
      </c>
      <c r="F56" s="47">
        <f>+[1]Лист1!J190-[1]Лист1!J191</f>
        <v>924</v>
      </c>
      <c r="G56" s="47">
        <f>+[1]Лист1!H190-[1]Лист1!H191</f>
        <v>-1017</v>
      </c>
    </row>
    <row r="57" spans="1:7" ht="1.5" hidden="1" customHeight="1" x14ac:dyDescent="0.2">
      <c r="C57" s="51">
        <f>SUM(C54:C56)</f>
        <v>-103376</v>
      </c>
      <c r="D57" s="51">
        <f>SUM(D54:D56)</f>
        <v>-1140931</v>
      </c>
      <c r="E57" s="51">
        <f>SUM(E54:E56)</f>
        <v>-10667860</v>
      </c>
      <c r="F57" s="51">
        <f>SUM(F54:F56)</f>
        <v>-204511</v>
      </c>
      <c r="G57" s="51">
        <f>SUM(G54:G56)</f>
        <v>154665</v>
      </c>
    </row>
    <row r="58" spans="1:7" ht="23.25" hidden="1" customHeight="1" x14ac:dyDescent="0.2">
      <c r="A58" s="50"/>
      <c r="B58" s="50"/>
      <c r="C58" s="50"/>
      <c r="D58" s="50"/>
      <c r="E58" s="50"/>
      <c r="F58" s="48"/>
      <c r="G58" s="48"/>
    </row>
    <row r="59" spans="1:7" ht="23.25" hidden="1" customHeight="1" x14ac:dyDescent="0.2">
      <c r="C59" s="49">
        <f>C57-C53</f>
        <v>0</v>
      </c>
      <c r="D59" s="49">
        <f>D57-D53</f>
        <v>0</v>
      </c>
      <c r="F59" s="48">
        <f>F57-F53</f>
        <v>0</v>
      </c>
      <c r="G59" s="48"/>
    </row>
    <row r="60" spans="1:7" ht="23.25" customHeight="1" x14ac:dyDescent="0.2"/>
    <row r="61" spans="1:7" ht="23.25" customHeight="1" x14ac:dyDescent="0.2"/>
    <row r="62" spans="1:7" ht="23.25" customHeight="1" x14ac:dyDescent="0.2">
      <c r="A62" s="47" t="s">
        <v>48</v>
      </c>
      <c r="C62" s="47" t="s">
        <v>74</v>
      </c>
    </row>
    <row r="65" spans="1:3" x14ac:dyDescent="0.2">
      <c r="A65" s="47" t="s">
        <v>49</v>
      </c>
      <c r="C65" s="47" t="s">
        <v>50</v>
      </c>
    </row>
    <row r="68" spans="1:3" x14ac:dyDescent="0.2">
      <c r="A68" s="47" t="s">
        <v>73</v>
      </c>
    </row>
  </sheetData>
  <mergeCells count="1">
    <mergeCell ref="D1:G1"/>
  </mergeCells>
  <pageMargins left="0.52" right="0.34" top="0.28000000000000003" bottom="0.32" header="0.19" footer="0.16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A3" sqref="A3:J3"/>
    </sheetView>
  </sheetViews>
  <sheetFormatPr defaultRowHeight="31.5" customHeight="1" x14ac:dyDescent="0.2"/>
  <cols>
    <col min="1" max="1" width="31.28515625" style="66" customWidth="1"/>
    <col min="2" max="2" width="0.140625" style="66" hidden="1" customWidth="1"/>
    <col min="3" max="3" width="10.140625" style="65" customWidth="1"/>
    <col min="4" max="4" width="9.28515625" style="65" customWidth="1"/>
    <col min="5" max="5" width="11.140625" style="65" customWidth="1"/>
    <col min="6" max="6" width="11.28515625" style="65" hidden="1" customWidth="1"/>
    <col min="7" max="7" width="11.85546875" style="65" customWidth="1"/>
    <col min="8" max="8" width="10.5703125" style="65" customWidth="1"/>
    <col min="9" max="9" width="12" style="65" customWidth="1"/>
    <col min="10" max="10" width="11.42578125" style="65" customWidth="1"/>
    <col min="11" max="16384" width="9.140625" style="64"/>
  </cols>
  <sheetData>
    <row r="1" spans="1:10" ht="15.75" customHeight="1" x14ac:dyDescent="0.2">
      <c r="A1" s="99"/>
      <c r="B1" s="99"/>
      <c r="C1" s="98"/>
      <c r="D1" s="98"/>
      <c r="E1" s="98"/>
      <c r="F1" s="98"/>
      <c r="G1" s="98"/>
      <c r="H1" s="98"/>
      <c r="I1" s="98"/>
      <c r="J1" s="101"/>
    </row>
    <row r="2" spans="1:10" ht="11.25" customHeight="1" x14ac:dyDescent="0.2">
      <c r="A2" s="99"/>
      <c r="B2" s="99"/>
      <c r="C2" s="98"/>
      <c r="D2" s="98"/>
      <c r="E2" s="98"/>
      <c r="F2" s="98"/>
      <c r="G2" s="98"/>
      <c r="H2" s="98"/>
      <c r="I2" s="98"/>
      <c r="J2" s="98"/>
    </row>
    <row r="3" spans="1:10" s="100" customFormat="1" ht="31.5" customHeight="1" x14ac:dyDescent="0.2">
      <c r="A3" s="135" t="s">
        <v>139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5.75" customHeight="1" x14ac:dyDescent="0.2">
      <c r="A4" s="136" t="s">
        <v>138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2" customHeight="1" x14ac:dyDescent="0.2">
      <c r="A5" s="138" t="s">
        <v>137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2.75" customHeight="1" x14ac:dyDescent="0.2">
      <c r="A6" s="137" t="s">
        <v>136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9.75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</row>
    <row r="8" spans="1:10" ht="13.5" customHeight="1" thickBot="1" x14ac:dyDescent="0.25">
      <c r="A8" s="99"/>
      <c r="B8" s="99"/>
      <c r="C8" s="98"/>
      <c r="D8" s="98"/>
      <c r="E8" s="98"/>
      <c r="F8" s="98"/>
      <c r="G8" s="98"/>
      <c r="H8" s="98"/>
      <c r="I8" s="98"/>
      <c r="J8" s="98" t="s">
        <v>135</v>
      </c>
    </row>
    <row r="9" spans="1:10" ht="81" customHeight="1" x14ac:dyDescent="0.2">
      <c r="A9" s="97"/>
      <c r="B9" s="96"/>
      <c r="C9" s="94" t="s">
        <v>134</v>
      </c>
      <c r="D9" s="94" t="s">
        <v>39</v>
      </c>
      <c r="E9" s="94" t="s">
        <v>133</v>
      </c>
      <c r="F9" s="94" t="s">
        <v>132</v>
      </c>
      <c r="G9" s="95" t="s">
        <v>131</v>
      </c>
      <c r="H9" s="94" t="s">
        <v>130</v>
      </c>
      <c r="I9" s="94" t="s">
        <v>129</v>
      </c>
      <c r="J9" s="93" t="s">
        <v>128</v>
      </c>
    </row>
    <row r="10" spans="1:10" ht="21" customHeight="1" x14ac:dyDescent="0.2">
      <c r="A10" s="92">
        <v>1</v>
      </c>
      <c r="B10" s="91"/>
      <c r="C10" s="90">
        <v>2</v>
      </c>
      <c r="D10" s="90"/>
      <c r="E10" s="90"/>
      <c r="F10" s="90"/>
      <c r="G10" s="90">
        <v>3</v>
      </c>
      <c r="H10" s="90">
        <v>5</v>
      </c>
      <c r="I10" s="90">
        <v>6</v>
      </c>
      <c r="J10" s="89">
        <v>7</v>
      </c>
    </row>
    <row r="11" spans="1:10" ht="35.25" customHeight="1" x14ac:dyDescent="0.2">
      <c r="A11" s="78" t="s">
        <v>127</v>
      </c>
      <c r="B11" s="77"/>
      <c r="C11" s="76">
        <v>12800000</v>
      </c>
      <c r="D11" s="76">
        <v>900</v>
      </c>
      <c r="E11" s="76">
        <v>854312</v>
      </c>
      <c r="F11" s="76">
        <v>0</v>
      </c>
      <c r="G11" s="76">
        <v>16111</v>
      </c>
      <c r="H11" s="76">
        <v>156403</v>
      </c>
      <c r="I11" s="76">
        <v>-1529298</v>
      </c>
      <c r="J11" s="88">
        <f>SUM(C11:I11)</f>
        <v>12298428</v>
      </c>
    </row>
    <row r="12" spans="1:10" ht="21.75" customHeight="1" x14ac:dyDescent="0.2">
      <c r="A12" s="87" t="s">
        <v>126</v>
      </c>
      <c r="B12" s="77"/>
      <c r="C12" s="76"/>
      <c r="D12" s="76"/>
      <c r="E12" s="76"/>
      <c r="F12" s="76"/>
      <c r="G12" s="86">
        <v>18654</v>
      </c>
      <c r="H12" s="76"/>
      <c r="I12" s="86">
        <v>146015</v>
      </c>
      <c r="J12" s="79">
        <f>SUM(C12:I12)</f>
        <v>164669</v>
      </c>
    </row>
    <row r="13" spans="1:10" ht="24" customHeight="1" x14ac:dyDescent="0.2">
      <c r="A13" s="85" t="s">
        <v>125</v>
      </c>
      <c r="B13" s="77"/>
      <c r="C13" s="86"/>
      <c r="D13" s="86"/>
      <c r="E13" s="86">
        <v>-270</v>
      </c>
      <c r="F13" s="86"/>
      <c r="G13" s="76"/>
      <c r="H13" s="76"/>
      <c r="I13" s="86">
        <v>270</v>
      </c>
      <c r="J13" s="79">
        <f>SUM(C13:I13)</f>
        <v>0</v>
      </c>
    </row>
    <row r="14" spans="1:10" ht="25.5" customHeight="1" x14ac:dyDescent="0.2">
      <c r="A14" s="85" t="s">
        <v>124</v>
      </c>
      <c r="B14" s="84">
        <v>3540</v>
      </c>
      <c r="C14" s="83"/>
      <c r="D14" s="83"/>
      <c r="E14" s="83"/>
      <c r="F14" s="83"/>
      <c r="G14" s="83"/>
      <c r="H14" s="83">
        <v>-13284</v>
      </c>
      <c r="I14" s="83">
        <v>13284</v>
      </c>
      <c r="J14" s="79">
        <f>SUM(C14:I14)</f>
        <v>0</v>
      </c>
    </row>
    <row r="15" spans="1:10" ht="18" customHeight="1" x14ac:dyDescent="0.2">
      <c r="A15" s="82" t="s">
        <v>123</v>
      </c>
      <c r="B15" s="81"/>
      <c r="C15" s="80"/>
      <c r="D15" s="80"/>
      <c r="E15" s="80"/>
      <c r="F15" s="80"/>
      <c r="G15" s="80"/>
      <c r="H15" s="80"/>
      <c r="I15" s="80">
        <v>50273</v>
      </c>
      <c r="J15" s="79">
        <f>SUM(C15:I15)</f>
        <v>50273</v>
      </c>
    </row>
    <row r="16" spans="1:10" ht="22.5" customHeight="1" x14ac:dyDescent="0.2">
      <c r="A16" s="78" t="s">
        <v>122</v>
      </c>
      <c r="B16" s="77"/>
      <c r="C16" s="76">
        <f t="shared" ref="C16:J16" si="0">SUM(C11:C15)</f>
        <v>12800000</v>
      </c>
      <c r="D16" s="76">
        <f t="shared" si="0"/>
        <v>900</v>
      </c>
      <c r="E16" s="76">
        <f t="shared" si="0"/>
        <v>854042</v>
      </c>
      <c r="F16" s="76">
        <f t="shared" si="0"/>
        <v>0</v>
      </c>
      <c r="G16" s="76">
        <f t="shared" si="0"/>
        <v>34765</v>
      </c>
      <c r="H16" s="76">
        <f t="shared" si="0"/>
        <v>143119</v>
      </c>
      <c r="I16" s="76">
        <f t="shared" si="0"/>
        <v>-1319456</v>
      </c>
      <c r="J16" s="76">
        <f t="shared" si="0"/>
        <v>12513370</v>
      </c>
    </row>
    <row r="17" spans="1:10" ht="27" hidden="1" customHeight="1" x14ac:dyDescent="0.2">
      <c r="A17" s="75"/>
      <c r="B17" s="73"/>
      <c r="C17" s="72">
        <v>3001.3002999999999</v>
      </c>
      <c r="D17" s="72"/>
      <c r="E17" s="72"/>
      <c r="F17" s="72">
        <v>3200</v>
      </c>
      <c r="G17" s="72">
        <v>3561</v>
      </c>
      <c r="H17" s="72">
        <v>3540</v>
      </c>
      <c r="I17" s="71" t="s">
        <v>121</v>
      </c>
      <c r="J17" s="69"/>
    </row>
    <row r="18" spans="1:10" ht="27" hidden="1" customHeight="1" x14ac:dyDescent="0.2">
      <c r="A18" s="74"/>
      <c r="B18" s="73"/>
      <c r="C18" s="72">
        <v>12800000</v>
      </c>
      <c r="D18" s="72">
        <v>900</v>
      </c>
      <c r="E18" s="72">
        <v>854042</v>
      </c>
      <c r="F18" s="72"/>
      <c r="G18" s="72">
        <v>34765</v>
      </c>
      <c r="H18" s="72">
        <v>143119</v>
      </c>
      <c r="I18" s="71">
        <f>211386-2550279+146015+873422</f>
        <v>-1319456</v>
      </c>
      <c r="J18" s="69">
        <f>SUM(C18:I18)</f>
        <v>12513370</v>
      </c>
    </row>
    <row r="19" spans="1:10" ht="27" hidden="1" customHeight="1" x14ac:dyDescent="0.2">
      <c r="C19" s="69"/>
      <c r="D19" s="69"/>
      <c r="E19" s="69"/>
      <c r="F19" s="69"/>
      <c r="G19" s="69"/>
      <c r="H19" s="69"/>
      <c r="I19" s="70" t="e">
        <f>#REF!-I18</f>
        <v>#REF!</v>
      </c>
      <c r="J19" s="69"/>
    </row>
    <row r="20" spans="1:10" ht="27" customHeight="1" x14ac:dyDescent="0.2">
      <c r="C20" s="69"/>
      <c r="D20" s="69"/>
      <c r="E20" s="69"/>
      <c r="F20" s="69"/>
      <c r="G20" s="69"/>
      <c r="H20" s="69"/>
      <c r="I20" s="70"/>
      <c r="J20" s="69"/>
    </row>
    <row r="21" spans="1:10" ht="12.75" customHeight="1" x14ac:dyDescent="0.2"/>
    <row r="22" spans="1:10" ht="27" customHeight="1" x14ac:dyDescent="0.2">
      <c r="A22" s="131" t="s">
        <v>120</v>
      </c>
      <c r="B22" s="132"/>
      <c r="C22" s="133"/>
      <c r="D22" s="133"/>
      <c r="E22" s="133"/>
      <c r="F22" s="133"/>
      <c r="G22" s="133"/>
    </row>
    <row r="23" spans="1:10" ht="15" customHeight="1" x14ac:dyDescent="0.2">
      <c r="A23" s="68"/>
      <c r="B23" s="67"/>
    </row>
    <row r="24" spans="1:10" ht="27" customHeight="1" x14ac:dyDescent="0.2">
      <c r="A24" s="131" t="s">
        <v>119</v>
      </c>
      <c r="B24" s="132"/>
      <c r="C24" s="133"/>
      <c r="D24" s="133"/>
      <c r="E24" s="133"/>
      <c r="F24" s="133"/>
      <c r="G24" s="133"/>
    </row>
    <row r="25" spans="1:10" ht="13.5" customHeight="1" x14ac:dyDescent="0.2">
      <c r="A25" s="134" t="s">
        <v>118</v>
      </c>
      <c r="B25" s="134"/>
      <c r="C25" s="134"/>
      <c r="D25" s="134"/>
      <c r="E25" s="134"/>
      <c r="F25" s="134"/>
      <c r="G25" s="134"/>
    </row>
    <row r="26" spans="1:10" ht="31.5" customHeight="1" x14ac:dyDescent="0.2">
      <c r="A26" s="66" t="s">
        <v>117</v>
      </c>
    </row>
  </sheetData>
  <mergeCells count="8">
    <mergeCell ref="A22:G22"/>
    <mergeCell ref="A24:G24"/>
    <mergeCell ref="A25:G25"/>
    <mergeCell ref="A3:J3"/>
    <mergeCell ref="A4:J4"/>
    <mergeCell ref="A6:J6"/>
    <mergeCell ref="A5:J5"/>
    <mergeCell ref="A7:J7"/>
  </mergeCells>
  <pageMargins left="0.41" right="0.16" top="0.4" bottom="0.33" header="0.33" footer="0.16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ф.1</vt:lpstr>
      <vt:lpstr>ф.2</vt:lpstr>
      <vt:lpstr>ф.3</vt:lpstr>
      <vt:lpstr>ф.4</vt:lpstr>
      <vt:lpstr>ф.2!_ftn1</vt:lpstr>
      <vt:lpstr>ф.2!_ftn2</vt:lpstr>
      <vt:lpstr>ф.2!_ftn3</vt:lpstr>
      <vt:lpstr>ф.2!_ftn4</vt:lpstr>
      <vt:lpstr>ф.2!_ftnref4</vt:lpstr>
    </vt:vector>
  </TitlesOfParts>
  <Company>DanaBank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buh3g</dc:creator>
  <cp:lastModifiedBy>Ерлан Б. Байжигитов</cp:lastModifiedBy>
  <cp:lastPrinted>2014-07-14T06:58:40Z</cp:lastPrinted>
  <dcterms:created xsi:type="dcterms:W3CDTF">2009-01-26T08:57:06Z</dcterms:created>
  <dcterms:modified xsi:type="dcterms:W3CDTF">2014-07-18T03:24:47Z</dcterms:modified>
</cp:coreProperties>
</file>