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45" windowHeight="6450" activeTab="0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</externalReferences>
  <definedNames>
    <definedName name="_ftn1" localSheetId="1">'ф.2'!$A$48</definedName>
    <definedName name="_ftn2" localSheetId="1">'ф.2'!$A$49</definedName>
    <definedName name="_ftn3" localSheetId="1">'ф.2'!$A$50</definedName>
    <definedName name="_ftn4" localSheetId="1">'ф.2'!$A$51</definedName>
    <definedName name="_ftnref1" localSheetId="1">'ф.2'!#REF!</definedName>
    <definedName name="_ftnref2" localSheetId="1">'ф.2'!#REF!</definedName>
    <definedName name="_ftnref3" localSheetId="1">'ф.2'!#REF!</definedName>
    <definedName name="_ftnref4" localSheetId="1">'ф.2'!$A$44</definedName>
  </definedNames>
  <calcPr fullCalcOnLoad="1"/>
</workbook>
</file>

<file path=xl/sharedStrings.xml><?xml version="1.0" encoding="utf-8"?>
<sst xmlns="http://schemas.openxmlformats.org/spreadsheetml/2006/main" count="171" uniqueCount="155">
  <si>
    <t>Процентный доход</t>
  </si>
  <si>
    <t>Процентный расход</t>
  </si>
  <si>
    <t xml:space="preserve">Эффект первоначального признания активов, по которым начисляются проценты </t>
  </si>
  <si>
    <t xml:space="preserve">Чистая прибыль/(убыток) по операциям с финансовыми активами и обязательствами, отражаемыми по справедливой стоимости через прибыли или убытки </t>
  </si>
  <si>
    <t xml:space="preserve">Чистая прибыль/(убыток) по операциям с иностранной валютой </t>
  </si>
  <si>
    <t xml:space="preserve">Чистая прибыль/ (убыток) по операциям с драгоценными металлами </t>
  </si>
  <si>
    <t xml:space="preserve">Доходы по услугам и комиссии  </t>
  </si>
  <si>
    <t xml:space="preserve">Расходы по услугам и комиссии </t>
  </si>
  <si>
    <t xml:space="preserve">Чистая прибыль/(убыток) от выбытия инвестиций, имеющихся в наличии для продажи  </t>
  </si>
  <si>
    <t xml:space="preserve">Дивиденды полученные </t>
  </si>
  <si>
    <r>
      <t xml:space="preserve">(Формирование)/восстановление резерва по </t>
    </r>
    <r>
      <rPr>
        <i/>
        <sz val="9"/>
        <color indexed="18"/>
        <rFont val="Times New Roman"/>
        <family val="1"/>
      </rPr>
      <t xml:space="preserve">гарантиям и прочим забалансовым условным обязательствам </t>
    </r>
  </si>
  <si>
    <t xml:space="preserve">Прочие доходы </t>
  </si>
  <si>
    <t>ЧИСТЫЕ НЕПРОЦЕНТНЫЕ ДОХОДЫ</t>
  </si>
  <si>
    <t xml:space="preserve">ОПЕРАЦИОННЫЕ ДОХОДЫ </t>
  </si>
  <si>
    <t xml:space="preserve">ОПЕРАЦИОННЫЕ РАСХОДЫ </t>
  </si>
  <si>
    <t xml:space="preserve">ПРИБЫЛЬ/(УБЫТОК) ДО НАЛОГООБЛОЖЕНИЯ </t>
  </si>
  <si>
    <t xml:space="preserve">ЧИСТАЯ ПРИБЫЛЬ/(УБЫТОК) </t>
  </si>
  <si>
    <t>АКТИВЫ:</t>
  </si>
  <si>
    <t xml:space="preserve">Средства в банках </t>
  </si>
  <si>
    <t xml:space="preserve">Ссуды, предоставленные клиентам </t>
  </si>
  <si>
    <t xml:space="preserve">Инвестиции, имеющиеся в наличии для продажи </t>
  </si>
  <si>
    <t xml:space="preserve">Инвестиции, удерживаемые до погашения </t>
  </si>
  <si>
    <t xml:space="preserve">Прочие активы </t>
  </si>
  <si>
    <t xml:space="preserve">ИТОГО АКТИВЫ </t>
  </si>
  <si>
    <t xml:space="preserve">ОбЯЗАТЕЛЬСТВА И КАПИТАЛ </t>
  </si>
  <si>
    <t>Средства клиентов</t>
  </si>
  <si>
    <t xml:space="preserve">Выпущенные долговые ценные бумаги </t>
  </si>
  <si>
    <t xml:space="preserve">Прочие обязательства </t>
  </si>
  <si>
    <t xml:space="preserve">Итого обязательства </t>
  </si>
  <si>
    <t>КАПИТАЛ:</t>
  </si>
  <si>
    <t xml:space="preserve">Уставный капитал </t>
  </si>
  <si>
    <t xml:space="preserve">Фонд переоценки инвестиций, имеющихся в наличии для продажи  </t>
  </si>
  <si>
    <t xml:space="preserve">Фонд/(дефицит) переоценки основных средств </t>
  </si>
  <si>
    <t xml:space="preserve">Итого капитал </t>
  </si>
  <si>
    <t xml:space="preserve">ИТОГО ОБЯЗАТЕЛЬСТВА И КАПИТАЛ </t>
  </si>
  <si>
    <t xml:space="preserve">ОБЯЗАТЕЛЬСТВА: </t>
  </si>
  <si>
    <t>2050,2120,2255,2706,2712,2725</t>
  </si>
  <si>
    <t>2200,2721,2723</t>
  </si>
  <si>
    <t>2300,2730,</t>
  </si>
  <si>
    <t>2770,2790,2810,2850</t>
  </si>
  <si>
    <t>(в тысячах тенге)</t>
  </si>
  <si>
    <t>5455,5466,4955,ч.4921</t>
  </si>
  <si>
    <t>4958,5465,ч.4921</t>
  </si>
  <si>
    <t>5720,5760,5780,5740,5922,5923</t>
  </si>
  <si>
    <t>5999-4999</t>
  </si>
  <si>
    <t>Долгосрочные активы, удерживаемые для продажи</t>
  </si>
  <si>
    <t>4510,5510,5733,4733</t>
  </si>
  <si>
    <t>1000,1051,1103,1710</t>
  </si>
  <si>
    <t>1052,1250,1725</t>
  </si>
  <si>
    <t>Дополнительный капитал</t>
  </si>
  <si>
    <t xml:space="preserve">Экономия/Расход по налогу на прибыль </t>
  </si>
  <si>
    <t>Эмиссионный доход</t>
  </si>
  <si>
    <t>Убыток от обсценения долгосрочных активов, пердназначенных для продажи</t>
  </si>
  <si>
    <t>Денежные средства и счета в Национальном Банке Республики Казахстан</t>
  </si>
  <si>
    <t>Основные средства и нематериальные активы</t>
  </si>
  <si>
    <t>Отложенный налоговый актив</t>
  </si>
  <si>
    <t>Капитал, относящийся к акционерам :</t>
  </si>
  <si>
    <t>Операции "Обратное РЕПО"</t>
  </si>
  <si>
    <t>Реверсирование убытков от обесценения долгосрочных активов, предназначенных для продажи</t>
  </si>
  <si>
    <t>Бухгалтерский баланс</t>
  </si>
  <si>
    <t>1400,1740,1741.1818</t>
  </si>
  <si>
    <t>1790,1810-1818,1830,1850-1857,1756,1890</t>
  </si>
  <si>
    <t>3510.3580.3599</t>
  </si>
  <si>
    <t xml:space="preserve">Председатель Правления </t>
  </si>
  <si>
    <t>Главный бухгалтер</t>
  </si>
  <si>
    <t>Жаркимбекова С.С.</t>
  </si>
  <si>
    <t>Отчет составлен в соответствии с требованиями МСФО</t>
  </si>
  <si>
    <t>исп.Тазидинова Н.А.</t>
  </si>
  <si>
    <t>Резервный капитал и нераспределенный убыток прошлых лет</t>
  </si>
  <si>
    <t>Запасы</t>
  </si>
  <si>
    <t>АО "ДБ "PNB"- Казахстан"</t>
  </si>
  <si>
    <t>4530,5530,4703,4890.5703.5890</t>
  </si>
  <si>
    <t>ПРИБЫЛЬ НА АКЦИЮ</t>
  </si>
  <si>
    <t xml:space="preserve">ЧИСТЫЙ ПРОЦЕНТНЫЙ ДОХОД ДО ФОРМИРОВАНИЯ  РЕЗЕРВОВ ПОД ОБЕСЦЕНЕНИЕ АКТИВОВ, ПО КОТОРЫМ НАЧИСЛЯЮТСЯ ПРОЦЕНТЫ </t>
  </si>
  <si>
    <t>ЧИСТЫЙ ПРОЦЕНТНЫЙ ДОХОД (РАСХОД)</t>
  </si>
  <si>
    <t>Формирование резерва под обесценение по прочим операциям</t>
  </si>
  <si>
    <t xml:space="preserve">Формирование резерва под обесценение активов, по которым начисляются проценты </t>
  </si>
  <si>
    <t>ОТЧЕТ О ДОХОДАХ И РАСХОДАХ</t>
  </si>
  <si>
    <t>Балансовая стоимость 1 акции</t>
  </si>
  <si>
    <t>на 1 апреля 2013 года</t>
  </si>
  <si>
    <t>4050,4100,4250.4320,4400-4429,4450,4465,4480.5300</t>
  </si>
  <si>
    <t>5200.5250.</t>
  </si>
  <si>
    <t>4953.4958.5453.5459.5465</t>
  </si>
  <si>
    <t>4510.4730.4850.4900.4920.5510.5900.5921.5922</t>
  </si>
  <si>
    <t>на 1 апреля 2014 года</t>
  </si>
  <si>
    <t>на 1 января 2014 года</t>
  </si>
  <si>
    <t>Нирмал Кумар Сингх</t>
  </si>
  <si>
    <t>Соглашение РЕПО</t>
  </si>
  <si>
    <t>Непокрытый убыток/прибыль текущего года</t>
  </si>
  <si>
    <t>962.34 тенге</t>
  </si>
  <si>
    <t>953.26 тенге</t>
  </si>
  <si>
    <t>Отчет о движении денежных средств (прямым методом)</t>
  </si>
  <si>
    <t>в тыс.тенге</t>
  </si>
  <si>
    <t>А. 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</si>
  <si>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</si>
  <si>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</si>
  <si>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Увеличение/уменьшение вкладов, размещенных со сроком погашения более трех месяцев</t>
  </si>
  <si>
    <t>Увеличение/уменьшение предоставленных займов и финансовой аренды</t>
  </si>
  <si>
    <t>Увеличение/уменьшение торговых ценных бумаг и имеющихся в наличии для продажи</t>
  </si>
  <si>
    <t>Увеличение/уменьшение требование по операциям "обратное РЕПО"</t>
  </si>
  <si>
    <t>Увеличение/уменьшение требований к клиентам</t>
  </si>
  <si>
    <t>Увеличение/уменьшение дивидендов</t>
  </si>
  <si>
    <t>Увеличение/уменьшение в операционных обязательствах</t>
  </si>
  <si>
    <t>Увеличение/уменьшение вкладов, привлеченных</t>
  </si>
  <si>
    <t>Увеличение/уменьшение обязательств по операциям " РЕПО"</t>
  </si>
  <si>
    <t>Увеличение/уменьшение обязательств перед клиентам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</si>
  <si>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</si>
  <si>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</si>
  <si>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</si>
  <si>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</si>
  <si>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Б.Движение денежных средств от инвестиционной деятельности</t>
  </si>
  <si>
    <t>Покупка/продажа ценных бумаг, удерживаемых до погашения</t>
  </si>
  <si>
    <t>Покупка/продажа долгосрочных активов</t>
  </si>
  <si>
    <t>Покупка/продажа основных средств и нематериальных активов</t>
  </si>
  <si>
    <t>Инвестиции в капитал других юридических лиц</t>
  </si>
  <si>
    <t xml:space="preserve">Прочие </t>
  </si>
  <si>
    <t>Итого увеличение/уменьшение денег от инвестиционной деятельности</t>
  </si>
  <si>
    <t>В.Движение денежных средств от финансовой деятельности</t>
  </si>
  <si>
    <t>Увеличение/уменьшение займов полученных</t>
  </si>
  <si>
    <t>Выпуск акций</t>
  </si>
  <si>
    <t>Поступление/погашение от выпущенных долговых обязательств</t>
  </si>
  <si>
    <t>Приобретение/погашение собственных акций</t>
  </si>
  <si>
    <t>Выплаченные дивиденды</t>
  </si>
  <si>
    <t>Прочие поступления и платежи</t>
  </si>
  <si>
    <t>Итого увеличение/уменьшение денег от финансовой деятельности</t>
  </si>
  <si>
    <t>Г.Денежные средства и их эквиваленты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</si>
  <si>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</si>
  <si>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</si>
  <si>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эквиваленты</t>
  </si>
  <si>
    <t>Влияние обменных курсов на денежные средства и их эквиваленты</t>
  </si>
  <si>
    <t>Сингх Нирмал Кумар</t>
  </si>
  <si>
    <t>Исп.Тазидинова Н.А. 2443432</t>
  </si>
  <si>
    <t xml:space="preserve">  ОТЧЕТ ОБ ИЗМЕНЕНИЯХ В  СОБСТВЕННОМ КАПИТАЛЕ</t>
  </si>
  <si>
    <t>АО 'ДБ PNB Казахстан'</t>
  </si>
  <si>
    <t>(наименование банка)</t>
  </si>
  <si>
    <t xml:space="preserve"> по состоянию на 01/04/ 2014 года </t>
  </si>
  <si>
    <t>в тыс. тенге</t>
  </si>
  <si>
    <t>Уставный капитал</t>
  </si>
  <si>
    <t>Дополнительный оплаченный капитал</t>
  </si>
  <si>
    <t>Резервы (провизии) на общебанковские риски</t>
  </si>
  <si>
    <t>Фонд переоценки инвестиций, имеющихся в наличии для продажи</t>
  </si>
  <si>
    <t>Фонд переоценки основных средств</t>
  </si>
  <si>
    <t>Непокрытый убыток/нераспределенная прибыль</t>
  </si>
  <si>
    <t>Итого капитал</t>
  </si>
  <si>
    <t>Cальдо на начало отчетного периода (на 01.01.2014)</t>
  </si>
  <si>
    <t>Итого совокупный убыток/доход</t>
  </si>
  <si>
    <t>Погашение ссуд, предоставленных связанным сторонам</t>
  </si>
  <si>
    <t>Амортизация резерва переоценки основных средств</t>
  </si>
  <si>
    <t>Прочие операции</t>
  </si>
  <si>
    <t>Сальдо на конец отчетного периода (01.04.2014)</t>
  </si>
  <si>
    <t>3510,3580,3585,3101,3599</t>
  </si>
  <si>
    <t>Председатель Правления                                                                           Нирмал Кумар Сингх</t>
  </si>
  <si>
    <t>Главный бухгалтер                                                                                       Жаркимбекова С.С</t>
  </si>
  <si>
    <t xml:space="preserve">Исполнитель:                 </t>
  </si>
  <si>
    <t>Тазидинова Н.А. 2443432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</si>
</sst>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нг.&quot;;\-#,##0&quot;тнг.&quot;"/>
    <numFmt numFmtId="165" formatCode="#,##0&quot;тнг.&quot;;[Red]\-#,##0&quot;тнг.&quot;"/>
    <numFmt numFmtId="166" formatCode="#,##0.00&quot;тнг.&quot;;\-#,##0.00&quot;тнг.&quot;"/>
    <numFmt numFmtId="167" formatCode="#,##0.00&quot;тнг.&quot;;[Red]\-#,##0.00&quot;тнг.&quot;"/>
    <numFmt numFmtId="168" formatCode="_-* #,##0&quot;тнг.&quot;_-;\-* #,##0&quot;тнг.&quot;_-;_-* &quot;-&quot;&quot;тнг.&quot;_-;_-@_-"/>
    <numFmt numFmtId="169" formatCode="_-* #,##0_т_н_г_._-;\-* #,##0_т_н_г_._-;_-* &quot;-&quot;_т_н_г_._-;_-@_-"/>
    <numFmt numFmtId="170" formatCode="_-* #,##0.00&quot;тнг.&quot;_-;\-* #,##0.00&quot;тнг.&quot;_-;_-* &quot;-&quot;??&quot;тнг.&quot;_-;_-@_-"/>
    <numFmt numFmtId="171" formatCode="_-* #,##0.00_т_н_г_._-;\-* #,##0.00_т_н_г_._-;_-* &quot;-&quot;??_т_н_г_.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_);_(* \(#,##0\);_(* &quot;-&quot;??_);_(@_)"/>
    <numFmt numFmtId="185" formatCode="_(* #,##0.00_);_(* \(#,##0.00\);_(* &quot;-&quot;??_);_(@_)"/>
    <numFmt numFmtId="186" formatCode="_ #,##0_-;\-\ #,##0_-;_-\ &quot; &quot;_-;_-@_-"/>
    <numFmt numFmtId="187" formatCode="dd/mm/yy;@"/>
    <numFmt numFmtId="188" formatCode="#,##0.000"/>
    <numFmt numFmtId="189" formatCode="#.##0.00"/>
    <numFmt numFmtId="190" formatCode="0.0%"/>
    <numFmt numFmtId="191" formatCode="_(* #,##0_);_(* \(#,##0\);_(* &quot;-&quot;_);_(@_)"/>
    <numFmt numFmtId="192" formatCode="_ * #,##0.00_ ;_ * \-#,##0.00_ ;_ * &quot;-&quot;??_ ;_ @_ "/>
    <numFmt numFmtId="193" formatCode="_ * #,##0_ ;_ * \-#,##0_ ;_ * &quot;-&quot;??_ ;_ @_ "/>
    <numFmt numFmtId="194" formatCode="_ * #,##0_ ;_ * \-#,##0_ ;_ * &quot;-&quot;_ ;_ @_ 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</numFmts>
  <fonts count="67">
    <font>
      <sz val="10"/>
      <name val="Arial Cyr"/>
      <family val="0"/>
    </font>
    <font>
      <b/>
      <sz val="9"/>
      <name val="Times New Roman"/>
      <family val="1"/>
    </font>
    <font>
      <sz val="9"/>
      <color indexed="1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i/>
      <sz val="10"/>
      <name val="Arial"/>
      <family val="2"/>
    </font>
    <font>
      <sz val="8"/>
      <color indexed="1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8"/>
      <name val="Arial"/>
      <family val="2"/>
    </font>
    <font>
      <u val="single"/>
      <sz val="8"/>
      <color indexed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Times New Roman"/>
      <family val="1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15" fillId="0" borderId="0" xfId="43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43" applyAlignment="1" applyProtection="1">
      <alignment horizontal="left"/>
      <protection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wrapText="1" indent="2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 wrapText="1" indent="2"/>
    </xf>
    <xf numFmtId="0" fontId="18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 wrapText="1" indent="2"/>
    </xf>
    <xf numFmtId="0" fontId="4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3" fontId="4" fillId="0" borderId="12" xfId="0" applyNumberFormat="1" applyFont="1" applyBorder="1" applyAlignment="1">
      <alignment horizontal="right" wrapText="1" indent="2"/>
    </xf>
    <xf numFmtId="3" fontId="4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 wrapText="1" indent="2"/>
    </xf>
    <xf numFmtId="0" fontId="2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3" fontId="1" fillId="0" borderId="14" xfId="0" applyNumberFormat="1" applyFont="1" applyBorder="1" applyAlignment="1">
      <alignment horizontal="right" wrapText="1" indent="2"/>
    </xf>
    <xf numFmtId="0" fontId="18" fillId="0" borderId="14" xfId="0" applyFont="1" applyBorder="1" applyAlignment="1">
      <alignment/>
    </xf>
    <xf numFmtId="3" fontId="1" fillId="0" borderId="15" xfId="0" applyNumberFormat="1" applyFont="1" applyBorder="1" applyAlignment="1">
      <alignment horizontal="right" wrapText="1" indent="2"/>
    </xf>
    <xf numFmtId="3" fontId="4" fillId="0" borderId="14" xfId="0" applyNumberFormat="1" applyFont="1" applyBorder="1" applyAlignment="1">
      <alignment horizontal="right" wrapText="1" indent="2"/>
    </xf>
    <xf numFmtId="3" fontId="4" fillId="0" borderId="15" xfId="0" applyNumberFormat="1" applyFont="1" applyBorder="1" applyAlignment="1">
      <alignment horizontal="right" wrapText="1" indent="2"/>
    </xf>
    <xf numFmtId="0" fontId="6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3" fontId="1" fillId="0" borderId="17" xfId="0" applyNumberFormat="1" applyFont="1" applyBorder="1" applyAlignment="1">
      <alignment horizontal="center" vertical="top" wrapText="1"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3" xfId="43" applyFont="1" applyBorder="1" applyAlignment="1" applyProtection="1">
      <alignment horizontal="left" wrapText="1"/>
      <protection/>
    </xf>
    <xf numFmtId="0" fontId="7" fillId="0" borderId="14" xfId="43" applyBorder="1" applyAlignment="1" applyProtection="1">
      <alignment horizontal="left" wrapText="1"/>
      <protection/>
    </xf>
    <xf numFmtId="201" fontId="4" fillId="0" borderId="14" xfId="0" applyNumberFormat="1" applyFont="1" applyBorder="1" applyAlignment="1">
      <alignment horizontal="center" wrapText="1"/>
    </xf>
    <xf numFmtId="201" fontId="4" fillId="0" borderId="15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8" xfId="0" applyBorder="1" applyAlignment="1">
      <alignment horizontal="left"/>
    </xf>
    <xf numFmtId="0" fontId="13" fillId="0" borderId="19" xfId="0" applyFont="1" applyBorder="1" applyAlignment="1">
      <alignment horizontal="left"/>
    </xf>
    <xf numFmtId="0" fontId="18" fillId="0" borderId="19" xfId="0" applyFont="1" applyBorder="1" applyAlignment="1">
      <alignment/>
    </xf>
    <xf numFmtId="0" fontId="2" fillId="0" borderId="20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right" vertical="justify" wrapText="1"/>
    </xf>
    <xf numFmtId="0" fontId="23" fillId="0" borderId="0" xfId="0" applyFont="1" applyAlignment="1">
      <alignment horizontal="center" vertical="justify" wrapText="1"/>
    </xf>
    <xf numFmtId="0" fontId="23" fillId="0" borderId="0" xfId="0" applyFont="1" applyAlignment="1">
      <alignment horizontal="right" vertical="justify" wrapText="1"/>
    </xf>
    <xf numFmtId="0" fontId="23" fillId="0" borderId="0" xfId="0" applyFont="1" applyAlignment="1">
      <alignment/>
    </xf>
    <xf numFmtId="0" fontId="0" fillId="0" borderId="0" xfId="0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24" fillId="0" borderId="0" xfId="0" applyFont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right"/>
    </xf>
    <xf numFmtId="0" fontId="27" fillId="0" borderId="0" xfId="0" applyFont="1" applyAlignment="1">
      <alignment/>
    </xf>
    <xf numFmtId="0" fontId="17" fillId="0" borderId="0" xfId="55" applyFont="1" applyAlignment="1">
      <alignment horizontal="left" vertical="top" wrapText="1"/>
      <protection/>
    </xf>
    <xf numFmtId="3" fontId="17" fillId="0" borderId="0" xfId="55" applyNumberFormat="1" applyFont="1" applyAlignment="1">
      <alignment horizontal="right" vertical="top"/>
      <protection/>
    </xf>
    <xf numFmtId="0" fontId="17" fillId="0" borderId="16" xfId="55" applyFont="1" applyBorder="1" applyAlignment="1">
      <alignment horizontal="left" vertical="top" wrapText="1"/>
      <protection/>
    </xf>
    <xf numFmtId="0" fontId="17" fillId="0" borderId="20" xfId="55" applyFont="1" applyBorder="1" applyAlignment="1">
      <alignment horizontal="left" vertical="top" wrapText="1"/>
      <protection/>
    </xf>
    <xf numFmtId="0" fontId="17" fillId="0" borderId="20" xfId="58" applyNumberFormat="1" applyFont="1" applyBorder="1" applyAlignment="1">
      <alignment horizontal="center" vertical="center" wrapText="1"/>
      <protection/>
    </xf>
    <xf numFmtId="0" fontId="17" fillId="0" borderId="20" xfId="55" applyNumberFormat="1" applyFont="1" applyBorder="1" applyAlignment="1">
      <alignment horizontal="center" vertical="center" wrapText="1"/>
      <protection/>
    </xf>
    <xf numFmtId="0" fontId="17" fillId="0" borderId="21" xfId="58" applyNumberFormat="1" applyFont="1" applyBorder="1" applyAlignment="1">
      <alignment horizontal="center" vertical="center" wrapText="1"/>
      <protection/>
    </xf>
    <xf numFmtId="0" fontId="17" fillId="0" borderId="11" xfId="55" applyFont="1" applyBorder="1" applyAlignment="1">
      <alignment horizontal="center" vertical="top" wrapText="1"/>
      <protection/>
    </xf>
    <xf numFmtId="0" fontId="17" fillId="0" borderId="10" xfId="55" applyFont="1" applyBorder="1" applyAlignment="1">
      <alignment horizontal="center" vertical="top" wrapText="1"/>
      <protection/>
    </xf>
    <xf numFmtId="0" fontId="17" fillId="0" borderId="10" xfId="55" applyNumberFormat="1" applyFont="1" applyBorder="1" applyAlignment="1">
      <alignment horizontal="center" vertical="center"/>
      <protection/>
    </xf>
    <xf numFmtId="0" fontId="17" fillId="0" borderId="12" xfId="55" applyNumberFormat="1" applyFont="1" applyBorder="1" applyAlignment="1">
      <alignment horizontal="center" vertical="center"/>
      <protection/>
    </xf>
    <xf numFmtId="0" fontId="30" fillId="0" borderId="11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3" fontId="30" fillId="0" borderId="10" xfId="0" applyNumberFormat="1" applyFont="1" applyBorder="1" applyAlignment="1">
      <alignment horizontal="right" vertical="top"/>
    </xf>
    <xf numFmtId="3" fontId="30" fillId="0" borderId="12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/>
    </xf>
    <xf numFmtId="3" fontId="31" fillId="0" borderId="12" xfId="0" applyNumberFormat="1" applyFont="1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3" fontId="31" fillId="0" borderId="10" xfId="0" applyNumberFormat="1" applyFont="1" applyBorder="1" applyAlignment="1">
      <alignment horizontal="right" vertical="top"/>
    </xf>
    <xf numFmtId="0" fontId="32" fillId="0" borderId="10" xfId="0" applyFont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0" fontId="0" fillId="0" borderId="22" xfId="0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3" fontId="0" fillId="0" borderId="17" xfId="0" applyNumberFormat="1" applyBorder="1" applyAlignment="1">
      <alignment horizontal="right" vertical="top"/>
    </xf>
    <xf numFmtId="0" fontId="30" fillId="0" borderId="13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3" fontId="30" fillId="0" borderId="14" xfId="0" applyNumberFormat="1" applyFont="1" applyBorder="1" applyAlignment="1">
      <alignment horizontal="right" vertical="top"/>
    </xf>
    <xf numFmtId="3" fontId="30" fillId="0" borderId="15" xfId="0" applyNumberFormat="1" applyFont="1" applyBorder="1" applyAlignment="1">
      <alignment horizontal="right" vertical="top"/>
    </xf>
    <xf numFmtId="0" fontId="0" fillId="0" borderId="23" xfId="0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2" fillId="0" borderId="0" xfId="0" applyNumberFormat="1" applyFont="1" applyBorder="1" applyAlignment="1">
      <alignment horizontal="right" vertical="top"/>
    </xf>
    <xf numFmtId="0" fontId="32" fillId="0" borderId="0" xfId="0" applyNumberFormat="1" applyFont="1" applyBorder="1" applyAlignment="1">
      <alignment vertical="justify"/>
    </xf>
    <xf numFmtId="0" fontId="3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30" fillId="0" borderId="0" xfId="0" applyNumberFormat="1" applyFont="1" applyBorder="1" applyAlignment="1">
      <alignment vertical="justify"/>
    </xf>
    <xf numFmtId="3" fontId="0" fillId="0" borderId="0" xfId="0" applyNumberFormat="1" applyAlignment="1">
      <alignment horizontal="right" vertical="top"/>
    </xf>
    <xf numFmtId="0" fontId="28" fillId="33" borderId="0" xfId="56" applyFont="1" applyFill="1" applyAlignment="1">
      <alignment vertical="justify"/>
      <protection/>
    </xf>
    <xf numFmtId="3" fontId="28" fillId="33" borderId="0" xfId="56" applyNumberFormat="1" applyFont="1" applyFill="1" applyBorder="1">
      <alignment/>
      <protection/>
    </xf>
    <xf numFmtId="0" fontId="2" fillId="0" borderId="24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27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6" fillId="0" borderId="16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wrapText="1"/>
    </xf>
    <xf numFmtId="0" fontId="28" fillId="33" borderId="0" xfId="56" applyFont="1" applyFill="1" applyAlignment="1">
      <alignment vertical="justify"/>
      <protection/>
    </xf>
    <xf numFmtId="0" fontId="17" fillId="33" borderId="0" xfId="56" applyFont="1" applyFill="1" applyAlignment="1">
      <alignment/>
      <protection/>
    </xf>
    <xf numFmtId="0" fontId="0" fillId="0" borderId="0" xfId="0" applyAlignment="1">
      <alignment/>
    </xf>
    <xf numFmtId="3" fontId="0" fillId="0" borderId="0" xfId="0" applyNumberFormat="1" applyAlignment="1">
      <alignment horizontal="left" vertical="center" wrapText="1"/>
    </xf>
    <xf numFmtId="0" fontId="28" fillId="0" borderId="0" xfId="55" applyFont="1" applyAlignment="1">
      <alignment horizontal="center" vertical="top" wrapText="1"/>
      <protection/>
    </xf>
    <xf numFmtId="0" fontId="29" fillId="0" borderId="0" xfId="57" applyFont="1" applyAlignment="1">
      <alignment horizontal="center" vertical="top"/>
      <protection/>
    </xf>
    <xf numFmtId="0" fontId="17" fillId="0" borderId="0" xfId="57" applyFont="1" applyAlignment="1">
      <alignment horizontal="center" vertical="top"/>
      <protection/>
    </xf>
    <xf numFmtId="0" fontId="28" fillId="0" borderId="0" xfId="57" applyFont="1" applyAlignment="1">
      <alignment horizontal="center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Worksheet in 2242 Capital ratios 2002 &amp; 2002 6 month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God_Формы фин.отчетности_BWU_09_11_03" xfId="55"/>
    <cellStyle name="Обычный_баланс1 2кв 2007 г" xfId="56"/>
    <cellStyle name="Обычный_Лист1" xfId="57"/>
    <cellStyle name="Обычный_Формы ФО для НПФ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3&#1087;&#1088;&#1103;&#1084;_%20&#1084;&#1077;&#1090;&#1086;&#1076;_0104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14">
          <cell r="P14">
            <v>36394</v>
          </cell>
        </row>
        <row r="18">
          <cell r="P18">
            <v>670</v>
          </cell>
        </row>
        <row r="39">
          <cell r="P39">
            <v>229162</v>
          </cell>
        </row>
        <row r="56">
          <cell r="P56">
            <v>13014</v>
          </cell>
        </row>
        <row r="59">
          <cell r="O59">
            <v>0</v>
          </cell>
          <cell r="P59">
            <v>0</v>
          </cell>
          <cell r="Q59">
            <v>0</v>
          </cell>
        </row>
        <row r="60">
          <cell r="P60">
            <v>47312</v>
          </cell>
        </row>
        <row r="61">
          <cell r="P61">
            <v>0</v>
          </cell>
        </row>
        <row r="62">
          <cell r="P62">
            <v>0</v>
          </cell>
        </row>
        <row r="72">
          <cell r="P72">
            <v>73621</v>
          </cell>
        </row>
        <row r="75">
          <cell r="P75">
            <v>48387</v>
          </cell>
        </row>
        <row r="79">
          <cell r="P79">
            <v>42107</v>
          </cell>
        </row>
        <row r="86">
          <cell r="P86">
            <v>65202</v>
          </cell>
        </row>
        <row r="87">
          <cell r="P87">
            <v>65267</v>
          </cell>
        </row>
        <row r="88">
          <cell r="P88">
            <v>0</v>
          </cell>
        </row>
        <row r="89">
          <cell r="P89">
            <v>0</v>
          </cell>
        </row>
        <row r="91">
          <cell r="O91">
            <v>2486148</v>
          </cell>
          <cell r="P91">
            <v>0</v>
          </cell>
          <cell r="Q91">
            <v>1977910</v>
          </cell>
        </row>
        <row r="93">
          <cell r="P93">
            <v>8805</v>
          </cell>
        </row>
        <row r="94">
          <cell r="P94">
            <v>-228</v>
          </cell>
        </row>
        <row r="109">
          <cell r="P109">
            <v>135794</v>
          </cell>
        </row>
        <row r="111">
          <cell r="P111">
            <v>-401000</v>
          </cell>
        </row>
        <row r="118">
          <cell r="P118">
            <v>-58482</v>
          </cell>
        </row>
        <row r="131">
          <cell r="P131">
            <v>75819</v>
          </cell>
        </row>
        <row r="143">
          <cell r="P143">
            <v>99464</v>
          </cell>
        </row>
        <row r="150">
          <cell r="P150">
            <v>-848451</v>
          </cell>
        </row>
        <row r="162">
          <cell r="P162">
            <v>19250</v>
          </cell>
        </row>
        <row r="179">
          <cell r="P179">
            <v>170368</v>
          </cell>
        </row>
        <row r="183">
          <cell r="P183">
            <v>-1804</v>
          </cell>
        </row>
        <row r="184"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9">
          <cell r="P189">
            <v>70359</v>
          </cell>
        </row>
        <row r="190">
          <cell r="P190">
            <v>61243</v>
          </cell>
        </row>
        <row r="194">
          <cell r="P194">
            <v>0</v>
          </cell>
        </row>
        <row r="196">
          <cell r="P196">
            <v>0</v>
          </cell>
        </row>
        <row r="199">
          <cell r="P199">
            <v>-29497</v>
          </cell>
        </row>
        <row r="207">
          <cell r="P207">
            <v>0</v>
          </cell>
        </row>
        <row r="208">
          <cell r="P208">
            <v>30295</v>
          </cell>
        </row>
        <row r="209">
          <cell r="P209">
            <v>10387</v>
          </cell>
        </row>
        <row r="216">
          <cell r="P216">
            <v>0</v>
          </cell>
        </row>
        <row r="217">
          <cell r="P217">
            <v>0</v>
          </cell>
        </row>
        <row r="223">
          <cell r="P223">
            <v>0</v>
          </cell>
        </row>
        <row r="227">
          <cell r="P227">
            <v>0</v>
          </cell>
        </row>
        <row r="229">
          <cell r="P229">
            <v>0</v>
          </cell>
        </row>
        <row r="233">
          <cell r="P233">
            <v>852561</v>
          </cell>
        </row>
        <row r="246">
          <cell r="O246">
            <v>557551</v>
          </cell>
          <cell r="Q246">
            <v>675732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23">
      <selection activeCell="E49" sqref="E49"/>
    </sheetView>
  </sheetViews>
  <sheetFormatPr defaultColWidth="9.00390625" defaultRowHeight="14.25" customHeight="1"/>
  <cols>
    <col min="1" max="1" width="56.375" style="18" customWidth="1"/>
    <col min="2" max="2" width="26.75390625" style="9" hidden="1" customWidth="1"/>
    <col min="3" max="3" width="13.00390625" style="0" customWidth="1"/>
    <col min="4" max="4" width="3.125" style="0" hidden="1" customWidth="1"/>
    <col min="5" max="5" width="13.25390625" style="0" customWidth="1"/>
  </cols>
  <sheetData>
    <row r="1" ht="14.25" customHeight="1">
      <c r="A1" s="47" t="s">
        <v>70</v>
      </c>
    </row>
    <row r="2" ht="3.75" customHeight="1">
      <c r="A2" s="47"/>
    </row>
    <row r="3" spans="1:2" ht="14.25" customHeight="1">
      <c r="A3" s="26" t="s">
        <v>59</v>
      </c>
      <c r="B3" s="4"/>
    </row>
    <row r="4" spans="1:5" ht="14.25" customHeight="1">
      <c r="A4" s="12"/>
      <c r="B4" s="5"/>
      <c r="E4" s="5" t="s">
        <v>40</v>
      </c>
    </row>
    <row r="5" spans="1:2" ht="5.25" customHeight="1">
      <c r="A5" s="13"/>
      <c r="B5" s="6"/>
    </row>
    <row r="6" spans="1:5" ht="14.25" customHeight="1">
      <c r="A6" s="128"/>
      <c r="B6" s="7"/>
      <c r="C6" s="129" t="s">
        <v>84</v>
      </c>
      <c r="D6" s="28"/>
      <c r="E6" s="129" t="s">
        <v>85</v>
      </c>
    </row>
    <row r="7" spans="1:5" ht="14.25" customHeight="1">
      <c r="A7" s="128"/>
      <c r="B7" s="7"/>
      <c r="C7" s="129"/>
      <c r="D7" s="28"/>
      <c r="E7" s="129"/>
    </row>
    <row r="8" spans="1:3" ht="0" customHeight="1" hidden="1">
      <c r="A8" s="15"/>
      <c r="B8" s="8"/>
      <c r="C8" s="2"/>
    </row>
    <row r="9" spans="1:3" ht="11.25" customHeight="1" thickBot="1">
      <c r="A9" s="16"/>
      <c r="B9" s="3"/>
      <c r="C9" s="2"/>
    </row>
    <row r="10" spans="1:5" ht="18" customHeight="1">
      <c r="A10" s="121" t="s">
        <v>17</v>
      </c>
      <c r="B10" s="119"/>
      <c r="C10" s="119"/>
      <c r="D10" s="119"/>
      <c r="E10" s="120"/>
    </row>
    <row r="11" spans="1:5" ht="22.5" customHeight="1">
      <c r="A11" s="34" t="s">
        <v>53</v>
      </c>
      <c r="B11" s="27" t="s">
        <v>47</v>
      </c>
      <c r="C11" s="30">
        <v>509138</v>
      </c>
      <c r="D11" s="31"/>
      <c r="E11" s="35">
        <v>421269</v>
      </c>
    </row>
    <row r="12" spans="1:5" ht="18" customHeight="1">
      <c r="A12" s="34" t="s">
        <v>18</v>
      </c>
      <c r="B12" s="27" t="s">
        <v>48</v>
      </c>
      <c r="C12" s="30">
        <v>2437979</v>
      </c>
      <c r="D12" s="31"/>
      <c r="E12" s="35">
        <v>2870273</v>
      </c>
    </row>
    <row r="13" spans="1:5" ht="18" customHeight="1">
      <c r="A13" s="34" t="s">
        <v>19</v>
      </c>
      <c r="B13" s="27" t="s">
        <v>60</v>
      </c>
      <c r="C13" s="30">
        <v>5106899</v>
      </c>
      <c r="D13" s="31"/>
      <c r="E13" s="35">
        <v>5025382</v>
      </c>
    </row>
    <row r="14" spans="1:5" ht="18" customHeight="1">
      <c r="A14" s="34" t="s">
        <v>20</v>
      </c>
      <c r="B14" s="27">
        <v>1450.1746</v>
      </c>
      <c r="C14" s="30">
        <v>2247394</v>
      </c>
      <c r="D14" s="31"/>
      <c r="E14" s="35">
        <v>2147770</v>
      </c>
    </row>
    <row r="15" spans="1:5" ht="15" customHeight="1">
      <c r="A15" s="34" t="s">
        <v>21</v>
      </c>
      <c r="B15" s="27">
        <v>1480.1745</v>
      </c>
      <c r="C15" s="30">
        <v>1761265</v>
      </c>
      <c r="D15" s="31"/>
      <c r="E15" s="35">
        <v>1765002</v>
      </c>
    </row>
    <row r="16" spans="1:5" ht="18" customHeight="1" hidden="1">
      <c r="A16" s="34" t="s">
        <v>57</v>
      </c>
      <c r="B16" s="27">
        <v>1460.1748</v>
      </c>
      <c r="C16" s="30">
        <v>0</v>
      </c>
      <c r="D16" s="31"/>
      <c r="E16" s="35">
        <v>0</v>
      </c>
    </row>
    <row r="17" spans="1:5" ht="18" customHeight="1">
      <c r="A17" s="34" t="s">
        <v>45</v>
      </c>
      <c r="B17" s="27">
        <v>1610</v>
      </c>
      <c r="C17" s="30">
        <v>141106</v>
      </c>
      <c r="D17" s="31"/>
      <c r="E17" s="35">
        <v>141106</v>
      </c>
    </row>
    <row r="18" spans="1:5" ht="18" customHeight="1">
      <c r="A18" s="34" t="s">
        <v>54</v>
      </c>
      <c r="B18" s="27">
        <v>1650</v>
      </c>
      <c r="C18" s="30">
        <v>859156</v>
      </c>
      <c r="D18" s="31"/>
      <c r="E18" s="35">
        <v>888653</v>
      </c>
    </row>
    <row r="19" spans="1:5" ht="18" customHeight="1">
      <c r="A19" s="34" t="s">
        <v>69</v>
      </c>
      <c r="B19" s="27">
        <v>1600</v>
      </c>
      <c r="C19" s="30">
        <v>364510</v>
      </c>
      <c r="D19" s="31"/>
      <c r="E19" s="35">
        <v>284241</v>
      </c>
    </row>
    <row r="20" spans="1:5" ht="18" customHeight="1">
      <c r="A20" s="34" t="s">
        <v>55</v>
      </c>
      <c r="B20" s="27">
        <v>1857</v>
      </c>
      <c r="C20" s="30">
        <v>70089</v>
      </c>
      <c r="D20" s="31"/>
      <c r="E20" s="35">
        <v>70089</v>
      </c>
    </row>
    <row r="21" spans="1:5" ht="23.25" customHeight="1" thickBot="1">
      <c r="A21" s="38" t="s">
        <v>22</v>
      </c>
      <c r="B21" s="39" t="s">
        <v>61</v>
      </c>
      <c r="C21" s="43">
        <v>203182</v>
      </c>
      <c r="D21" s="41"/>
      <c r="E21" s="44">
        <v>201366</v>
      </c>
    </row>
    <row r="22" spans="1:5" ht="21" customHeight="1">
      <c r="A22" s="130"/>
      <c r="B22" s="131"/>
      <c r="C22" s="131"/>
      <c r="D22" s="131"/>
      <c r="E22" s="132"/>
    </row>
    <row r="23" spans="1:5" ht="18" customHeight="1" thickBot="1">
      <c r="A23" s="45" t="s">
        <v>23</v>
      </c>
      <c r="B23" s="39"/>
      <c r="C23" s="40">
        <f>SUM(C11:C21)</f>
        <v>13700718</v>
      </c>
      <c r="D23" s="41"/>
      <c r="E23" s="42">
        <f>SUM(E11:E21)</f>
        <v>13815151</v>
      </c>
    </row>
    <row r="24" spans="1:5" ht="6.75" customHeight="1" thickBot="1">
      <c r="A24" s="114"/>
      <c r="B24" s="115"/>
      <c r="C24" s="115"/>
      <c r="D24" s="115"/>
      <c r="E24" s="116"/>
    </row>
    <row r="25" spans="1:5" ht="18" customHeight="1">
      <c r="A25" s="125" t="s">
        <v>24</v>
      </c>
      <c r="B25" s="126"/>
      <c r="C25" s="126"/>
      <c r="D25" s="126"/>
      <c r="E25" s="127"/>
    </row>
    <row r="26" spans="1:5" ht="18" customHeight="1">
      <c r="A26" s="122" t="s">
        <v>35</v>
      </c>
      <c r="B26" s="123"/>
      <c r="C26" s="123"/>
      <c r="D26" s="123"/>
      <c r="E26" s="124"/>
    </row>
    <row r="27" spans="1:5" ht="18" customHeight="1">
      <c r="A27" s="34" t="s">
        <v>87</v>
      </c>
      <c r="B27" s="27" t="s">
        <v>36</v>
      </c>
      <c r="C27" s="30">
        <v>0</v>
      </c>
      <c r="D27" s="31"/>
      <c r="E27" s="35">
        <v>401000</v>
      </c>
    </row>
    <row r="28" spans="1:5" ht="17.25" customHeight="1">
      <c r="A28" s="34" t="s">
        <v>25</v>
      </c>
      <c r="B28" s="27" t="s">
        <v>37</v>
      </c>
      <c r="C28" s="30">
        <v>1114663</v>
      </c>
      <c r="D28" s="31"/>
      <c r="E28" s="35">
        <v>1042293</v>
      </c>
    </row>
    <row r="29" spans="1:5" ht="18" customHeight="1" hidden="1">
      <c r="A29" s="34" t="s">
        <v>26</v>
      </c>
      <c r="B29" s="27" t="s">
        <v>38</v>
      </c>
      <c r="C29" s="30">
        <v>0</v>
      </c>
      <c r="D29" s="31"/>
      <c r="E29" s="35">
        <v>0</v>
      </c>
    </row>
    <row r="30" spans="1:5" ht="18" customHeight="1">
      <c r="A30" s="34" t="s">
        <v>27</v>
      </c>
      <c r="B30" s="27" t="s">
        <v>39</v>
      </c>
      <c r="C30" s="30">
        <v>183625</v>
      </c>
      <c r="D30" s="31"/>
      <c r="E30" s="35">
        <v>78549</v>
      </c>
    </row>
    <row r="31" spans="1:5" ht="18" customHeight="1" thickBot="1">
      <c r="A31" s="38" t="s">
        <v>28</v>
      </c>
      <c r="B31" s="39"/>
      <c r="C31" s="40">
        <f>SUM(C27:C30)</f>
        <v>1298288</v>
      </c>
      <c r="D31" s="41"/>
      <c r="E31" s="42">
        <f>SUM(E27:E30)</f>
        <v>1521842</v>
      </c>
    </row>
    <row r="32" spans="1:5" ht="18" customHeight="1" thickBot="1">
      <c r="A32" s="133"/>
      <c r="B32" s="134"/>
      <c r="C32" s="134"/>
      <c r="D32" s="134"/>
      <c r="E32" s="135"/>
    </row>
    <row r="33" spans="1:5" ht="14.25" customHeight="1">
      <c r="A33" s="121" t="s">
        <v>29</v>
      </c>
      <c r="B33" s="119"/>
      <c r="C33" s="119"/>
      <c r="D33" s="119"/>
      <c r="E33" s="120"/>
    </row>
    <row r="34" spans="1:5" ht="18.75" customHeight="1">
      <c r="A34" s="34" t="s">
        <v>56</v>
      </c>
      <c r="B34" s="27"/>
      <c r="C34" s="30"/>
      <c r="D34" s="31"/>
      <c r="E34" s="36"/>
    </row>
    <row r="35" spans="1:5" ht="18.75" customHeight="1">
      <c r="A35" s="34" t="s">
        <v>30</v>
      </c>
      <c r="B35" s="27">
        <v>3000.3001</v>
      </c>
      <c r="C35" s="30">
        <v>12800000</v>
      </c>
      <c r="D35" s="31"/>
      <c r="E35" s="35">
        <v>12800000</v>
      </c>
    </row>
    <row r="36" spans="1:5" ht="18.75" customHeight="1">
      <c r="A36" s="34" t="s">
        <v>51</v>
      </c>
      <c r="B36" s="27"/>
      <c r="C36" s="30">
        <v>900</v>
      </c>
      <c r="D36" s="31"/>
      <c r="E36" s="35">
        <v>900</v>
      </c>
    </row>
    <row r="37" spans="1:5" ht="18.75" customHeight="1">
      <c r="A37" s="34" t="s">
        <v>49</v>
      </c>
      <c r="B37" s="27"/>
      <c r="C37" s="30">
        <v>852587</v>
      </c>
      <c r="D37" s="31"/>
      <c r="E37" s="35">
        <v>848458</v>
      </c>
    </row>
    <row r="38" spans="1:5" ht="18.75" customHeight="1">
      <c r="A38" s="34" t="s">
        <v>31</v>
      </c>
      <c r="B38" s="27">
        <v>3561</v>
      </c>
      <c r="C38" s="30">
        <v>25984</v>
      </c>
      <c r="D38" s="31"/>
      <c r="E38" s="35">
        <v>-39283</v>
      </c>
    </row>
    <row r="39" spans="1:5" ht="18.75" customHeight="1">
      <c r="A39" s="34" t="s">
        <v>32</v>
      </c>
      <c r="B39" s="27">
        <v>3540</v>
      </c>
      <c r="C39" s="30">
        <v>146440</v>
      </c>
      <c r="D39" s="31"/>
      <c r="E39" s="35">
        <v>149761</v>
      </c>
    </row>
    <row r="40" spans="1:5" ht="18.75" customHeight="1">
      <c r="A40" s="34" t="s">
        <v>68</v>
      </c>
      <c r="B40" s="27"/>
      <c r="C40" s="30">
        <v>-1463225</v>
      </c>
      <c r="D40" s="31"/>
      <c r="E40" s="35">
        <f>-1466527-10300</f>
        <v>-1476827</v>
      </c>
    </row>
    <row r="41" spans="1:5" ht="18.75" customHeight="1">
      <c r="A41" s="34" t="s">
        <v>88</v>
      </c>
      <c r="B41" s="27" t="s">
        <v>62</v>
      </c>
      <c r="C41" s="30">
        <v>39744</v>
      </c>
      <c r="D41" s="31"/>
      <c r="E41" s="35">
        <v>10300</v>
      </c>
    </row>
    <row r="42" spans="1:5" ht="6.75" customHeight="1">
      <c r="A42" s="34"/>
      <c r="B42" s="27"/>
      <c r="C42" s="33"/>
      <c r="D42" s="31"/>
      <c r="E42" s="36"/>
    </row>
    <row r="43" spans="1:5" ht="18" customHeight="1" thickBot="1">
      <c r="A43" s="38" t="s">
        <v>33</v>
      </c>
      <c r="B43" s="39"/>
      <c r="C43" s="43">
        <f>SUM(C35:C41)</f>
        <v>12402430</v>
      </c>
      <c r="D43" s="41"/>
      <c r="E43" s="44">
        <f>SUM(E35:E41)</f>
        <v>12293309</v>
      </c>
    </row>
    <row r="44" spans="1:5" ht="9" customHeight="1">
      <c r="A44" s="117"/>
      <c r="B44" s="118"/>
      <c r="C44" s="118"/>
      <c r="D44" s="119"/>
      <c r="E44" s="120"/>
    </row>
    <row r="45" spans="1:5" ht="18" customHeight="1" thickBot="1">
      <c r="A45" s="38" t="s">
        <v>34</v>
      </c>
      <c r="B45" s="39"/>
      <c r="C45" s="40">
        <f>C31+C43</f>
        <v>13700718</v>
      </c>
      <c r="D45" s="41"/>
      <c r="E45" s="42">
        <f>E31+E43</f>
        <v>13815151</v>
      </c>
    </row>
    <row r="46" spans="1:5" ht="18.75" customHeight="1" thickBot="1">
      <c r="A46" s="56" t="s">
        <v>78</v>
      </c>
      <c r="B46" s="57"/>
      <c r="C46" s="58" t="s">
        <v>89</v>
      </c>
      <c r="D46" s="58"/>
      <c r="E46" s="58" t="s">
        <v>90</v>
      </c>
    </row>
    <row r="47" spans="3:5" ht="14.25" customHeight="1" hidden="1">
      <c r="C47" s="25"/>
      <c r="D47" s="24"/>
      <c r="E47" s="23"/>
    </row>
    <row r="48" spans="1:5" ht="14.25" customHeight="1" hidden="1">
      <c r="A48" s="19"/>
      <c r="B48" s="10"/>
      <c r="E48" s="22"/>
    </row>
    <row r="49" spans="1:2" ht="35.25" customHeight="1">
      <c r="A49" s="19"/>
      <c r="B49" s="10"/>
    </row>
    <row r="50" spans="1:3" ht="14.25" customHeight="1">
      <c r="A50" s="18" t="s">
        <v>63</v>
      </c>
      <c r="C50" t="s">
        <v>86</v>
      </c>
    </row>
    <row r="52" spans="1:3" ht="14.25" customHeight="1">
      <c r="A52" s="18" t="s">
        <v>64</v>
      </c>
      <c r="C52" t="s">
        <v>65</v>
      </c>
    </row>
    <row r="55" ht="14.25" customHeight="1">
      <c r="A55" s="9" t="s">
        <v>66</v>
      </c>
    </row>
    <row r="57" ht="14.25" customHeight="1">
      <c r="A57" s="9" t="s">
        <v>67</v>
      </c>
    </row>
  </sheetData>
  <sheetProtection/>
  <mergeCells count="11">
    <mergeCell ref="A6:A7"/>
    <mergeCell ref="C6:C7"/>
    <mergeCell ref="E6:E7"/>
    <mergeCell ref="A22:E22"/>
    <mergeCell ref="A32:E32"/>
    <mergeCell ref="A24:E24"/>
    <mergeCell ref="A44:E44"/>
    <mergeCell ref="A33:E33"/>
    <mergeCell ref="A26:E26"/>
    <mergeCell ref="A10:E10"/>
    <mergeCell ref="A25:E25"/>
  </mergeCells>
  <printOptions/>
  <pageMargins left="0.7480314960629921" right="0.1968503937007874" top="0.35433070866141736" bottom="0.31496062992125984" header="0.2362204724409449" footer="0.196850393700787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C45" sqref="C45"/>
    </sheetView>
  </sheetViews>
  <sheetFormatPr defaultColWidth="9.00390625" defaultRowHeight="18" customHeight="1"/>
  <cols>
    <col min="1" max="1" width="54.75390625" style="18" customWidth="1"/>
    <col min="2" max="2" width="24.625" style="18" hidden="1" customWidth="1"/>
    <col min="3" max="3" width="14.00390625" style="0" customWidth="1"/>
    <col min="4" max="4" width="3.25390625" style="20" hidden="1" customWidth="1"/>
    <col min="5" max="5" width="14.25390625" style="20" customWidth="1"/>
    <col min="6" max="6" width="16.375" style="0" customWidth="1"/>
  </cols>
  <sheetData>
    <row r="1" ht="18" customHeight="1">
      <c r="A1" s="47" t="s">
        <v>70</v>
      </c>
    </row>
    <row r="2" spans="1:2" ht="18" customHeight="1">
      <c r="A2" s="55" t="s">
        <v>77</v>
      </c>
      <c r="B2" s="11"/>
    </row>
    <row r="3" spans="1:8" ht="17.25" customHeight="1">
      <c r="A3" s="11"/>
      <c r="B3" s="11"/>
      <c r="D3"/>
      <c r="E3" s="5" t="s">
        <v>40</v>
      </c>
      <c r="F3" s="23"/>
      <c r="G3" s="23"/>
      <c r="H3" s="23"/>
    </row>
    <row r="4" spans="1:5" ht="12" customHeight="1">
      <c r="A4" s="128"/>
      <c r="B4" s="14"/>
      <c r="D4"/>
      <c r="E4"/>
    </row>
    <row r="5" spans="1:5" ht="28.5" customHeight="1" thickBot="1">
      <c r="A5" s="128"/>
      <c r="B5" s="14"/>
      <c r="C5" s="48" t="s">
        <v>84</v>
      </c>
      <c r="D5" s="49"/>
      <c r="E5" s="48" t="s">
        <v>79</v>
      </c>
    </row>
    <row r="6" spans="1:5" ht="26.25" customHeight="1">
      <c r="A6" s="46" t="s">
        <v>0</v>
      </c>
      <c r="B6" s="59" t="s">
        <v>80</v>
      </c>
      <c r="C6" s="30">
        <v>213737</v>
      </c>
      <c r="D6" s="30"/>
      <c r="E6" s="30">
        <f>42+7040+727+58275-91+34503+4650+26805-2506</f>
        <v>129445</v>
      </c>
    </row>
    <row r="7" spans="1:5" ht="18" customHeight="1">
      <c r="A7" s="34" t="s">
        <v>1</v>
      </c>
      <c r="B7" s="29" t="s">
        <v>81</v>
      </c>
      <c r="C7" s="30">
        <v>-8128</v>
      </c>
      <c r="D7" s="30"/>
      <c r="E7" s="30">
        <f>-7689</f>
        <v>-7689</v>
      </c>
    </row>
    <row r="8" spans="1:5" ht="12" customHeight="1">
      <c r="A8" s="136"/>
      <c r="B8" s="137"/>
      <c r="C8" s="141"/>
      <c r="D8" s="141"/>
      <c r="E8" s="138"/>
    </row>
    <row r="9" spans="1:5" ht="36" customHeight="1">
      <c r="A9" s="34" t="s">
        <v>73</v>
      </c>
      <c r="B9" s="29"/>
      <c r="C9" s="32">
        <f>C6+C7</f>
        <v>205609</v>
      </c>
      <c r="D9" s="30"/>
      <c r="E9" s="37">
        <f>E6+E7</f>
        <v>121756</v>
      </c>
    </row>
    <row r="10" spans="1:5" ht="9.75" customHeight="1">
      <c r="A10" s="136"/>
      <c r="B10" s="137"/>
      <c r="C10" s="137"/>
      <c r="D10" s="137"/>
      <c r="E10" s="139"/>
    </row>
    <row r="11" spans="1:5" ht="24" customHeight="1" hidden="1" thickBot="1">
      <c r="A11" s="34" t="s">
        <v>2</v>
      </c>
      <c r="B11" s="29"/>
      <c r="C11" s="30"/>
      <c r="D11" s="30"/>
      <c r="E11" s="35"/>
    </row>
    <row r="12" spans="1:5" ht="23.25" customHeight="1">
      <c r="A12" s="34" t="s">
        <v>76</v>
      </c>
      <c r="B12" s="29" t="s">
        <v>41</v>
      </c>
      <c r="C12" s="30">
        <v>6280</v>
      </c>
      <c r="D12" s="30"/>
      <c r="E12" s="30">
        <f>27446-59898</f>
        <v>-32452</v>
      </c>
    </row>
    <row r="13" spans="1:5" ht="11.25" customHeight="1">
      <c r="A13" s="136"/>
      <c r="B13" s="137"/>
      <c r="C13" s="137"/>
      <c r="D13" s="137"/>
      <c r="E13" s="139"/>
    </row>
    <row r="14" spans="1:5" ht="16.5" customHeight="1">
      <c r="A14" s="34" t="s">
        <v>74</v>
      </c>
      <c r="B14" s="29"/>
      <c r="C14" s="32">
        <f>C9+C12</f>
        <v>211889</v>
      </c>
      <c r="D14" s="30"/>
      <c r="E14" s="37">
        <f>E9+E12</f>
        <v>89304</v>
      </c>
    </row>
    <row r="15" spans="1:5" ht="11.25" customHeight="1">
      <c r="A15" s="136"/>
      <c r="B15" s="137"/>
      <c r="C15" s="137"/>
      <c r="D15" s="137"/>
      <c r="E15" s="139"/>
    </row>
    <row r="16" spans="1:5" ht="35.25" customHeight="1" hidden="1">
      <c r="A16" s="34" t="s">
        <v>3</v>
      </c>
      <c r="B16" s="29"/>
      <c r="C16" s="30"/>
      <c r="D16" s="30"/>
      <c r="E16" s="35"/>
    </row>
    <row r="17" spans="1:5" ht="22.5" customHeight="1">
      <c r="A17" s="34" t="s">
        <v>4</v>
      </c>
      <c r="B17" s="29" t="s">
        <v>71</v>
      </c>
      <c r="C17" s="30">
        <v>16291</v>
      </c>
      <c r="D17" s="30"/>
      <c r="E17" s="30">
        <f>12786+11084-7195-11270</f>
        <v>5405</v>
      </c>
    </row>
    <row r="18" spans="1:5" ht="0" customHeight="1" hidden="1">
      <c r="A18" s="34" t="s">
        <v>5</v>
      </c>
      <c r="B18" s="29"/>
      <c r="C18" s="30"/>
      <c r="D18" s="30"/>
      <c r="E18" s="30"/>
    </row>
    <row r="19" spans="1:5" ht="18" customHeight="1">
      <c r="A19" s="34" t="s">
        <v>6</v>
      </c>
      <c r="B19" s="29">
        <v>4600.4429</v>
      </c>
      <c r="C19" s="30">
        <v>12748</v>
      </c>
      <c r="D19" s="30"/>
      <c r="E19" s="30">
        <f>15104+91</f>
        <v>15195</v>
      </c>
    </row>
    <row r="20" spans="1:5" ht="18" customHeight="1">
      <c r="A20" s="34" t="s">
        <v>7</v>
      </c>
      <c r="B20" s="29">
        <v>5600</v>
      </c>
      <c r="C20" s="30">
        <v>-2209</v>
      </c>
      <c r="D20" s="30"/>
      <c r="E20" s="30">
        <v>-2988</v>
      </c>
    </row>
    <row r="21" spans="1:5" ht="24" customHeight="1">
      <c r="A21" s="34" t="s">
        <v>8</v>
      </c>
      <c r="B21" s="29" t="s">
        <v>46</v>
      </c>
      <c r="C21" s="30">
        <v>0</v>
      </c>
      <c r="D21" s="30"/>
      <c r="E21" s="30">
        <v>0</v>
      </c>
    </row>
    <row r="22" spans="1:5" ht="0" customHeight="1" hidden="1">
      <c r="A22" s="34" t="s">
        <v>52</v>
      </c>
      <c r="B22" s="29">
        <v>0</v>
      </c>
      <c r="C22" s="30">
        <v>0</v>
      </c>
      <c r="D22" s="30"/>
      <c r="E22" s="30">
        <v>0</v>
      </c>
    </row>
    <row r="23" spans="1:5" ht="0" customHeight="1" hidden="1">
      <c r="A23" s="34" t="s">
        <v>9</v>
      </c>
      <c r="B23" s="29"/>
      <c r="C23" s="30"/>
      <c r="D23" s="30"/>
      <c r="E23" s="30"/>
    </row>
    <row r="24" spans="1:5" ht="22.5" customHeight="1" hidden="1">
      <c r="A24" s="34" t="s">
        <v>58</v>
      </c>
      <c r="B24" s="29">
        <v>4710</v>
      </c>
      <c r="C24" s="30">
        <v>0</v>
      </c>
      <c r="D24" s="30"/>
      <c r="E24" s="30">
        <v>0</v>
      </c>
    </row>
    <row r="25" spans="1:5" ht="25.5" customHeight="1">
      <c r="A25" s="34" t="s">
        <v>75</v>
      </c>
      <c r="B25" s="29" t="s">
        <v>82</v>
      </c>
      <c r="C25" s="30">
        <v>-19816</v>
      </c>
      <c r="D25" s="50"/>
      <c r="E25" s="30">
        <f>1239+673-2532-28-121</f>
        <v>-769</v>
      </c>
    </row>
    <row r="26" spans="1:5" ht="24.75" customHeight="1">
      <c r="A26" s="34" t="s">
        <v>11</v>
      </c>
      <c r="B26" s="29" t="s">
        <v>83</v>
      </c>
      <c r="C26" s="30">
        <v>-10644</v>
      </c>
      <c r="D26" s="30"/>
      <c r="E26" s="30">
        <f>6840+2692-838-343</f>
        <v>8351</v>
      </c>
    </row>
    <row r="27" spans="1:5" ht="12" customHeight="1">
      <c r="A27" s="136"/>
      <c r="B27" s="137"/>
      <c r="C27" s="137"/>
      <c r="D27" s="137"/>
      <c r="E27" s="138"/>
    </row>
    <row r="28" spans="1:5" ht="18" customHeight="1">
      <c r="A28" s="34" t="s">
        <v>12</v>
      </c>
      <c r="B28" s="29"/>
      <c r="C28" s="32">
        <f>SUM(C17:C26)</f>
        <v>-3630</v>
      </c>
      <c r="D28" s="30"/>
      <c r="E28" s="37">
        <f>SUM(E17:E26)</f>
        <v>25194</v>
      </c>
    </row>
    <row r="29" spans="1:5" ht="11.25" customHeight="1">
      <c r="A29" s="136"/>
      <c r="B29" s="137"/>
      <c r="C29" s="137"/>
      <c r="D29" s="137"/>
      <c r="E29" s="139"/>
    </row>
    <row r="30" spans="1:5" ht="18" customHeight="1">
      <c r="A30" s="34" t="s">
        <v>13</v>
      </c>
      <c r="B30" s="29"/>
      <c r="C30" s="32">
        <f>C14+C28</f>
        <v>208259</v>
      </c>
      <c r="D30" s="30"/>
      <c r="E30" s="37">
        <f>E14+E28</f>
        <v>114498</v>
      </c>
    </row>
    <row r="31" spans="1:5" ht="11.25" customHeight="1">
      <c r="A31" s="34"/>
      <c r="B31" s="29"/>
      <c r="C31" s="30"/>
      <c r="D31" s="30"/>
      <c r="E31" s="35"/>
    </row>
    <row r="32" spans="1:5" ht="21" customHeight="1">
      <c r="A32" s="34" t="s">
        <v>14</v>
      </c>
      <c r="B32" s="29" t="s">
        <v>43</v>
      </c>
      <c r="C32" s="30">
        <v>-168515</v>
      </c>
      <c r="D32" s="30"/>
      <c r="E32" s="30">
        <f>-70064-28975-11729-31653-12192</f>
        <v>-154613</v>
      </c>
    </row>
    <row r="33" spans="1:5" ht="27" customHeight="1" hidden="1">
      <c r="A33" s="34" t="s">
        <v>10</v>
      </c>
      <c r="B33" s="29" t="s">
        <v>42</v>
      </c>
      <c r="C33" s="30">
        <f>65928-32015</f>
        <v>33913</v>
      </c>
      <c r="D33" s="30"/>
      <c r="E33" s="35">
        <f>65928-32015</f>
        <v>33913</v>
      </c>
    </row>
    <row r="34" spans="1:5" ht="10.5" customHeight="1">
      <c r="A34" s="136"/>
      <c r="B34" s="137"/>
      <c r="C34" s="137"/>
      <c r="D34" s="137"/>
      <c r="E34" s="139"/>
    </row>
    <row r="35" spans="1:5" ht="9" customHeight="1" hidden="1">
      <c r="A35" s="34"/>
      <c r="B35" s="29"/>
      <c r="C35" s="30"/>
      <c r="D35" s="30"/>
      <c r="E35" s="35"/>
    </row>
    <row r="36" spans="1:5" ht="6.75" customHeight="1" hidden="1">
      <c r="A36" s="34"/>
      <c r="B36" s="29"/>
      <c r="C36" s="30"/>
      <c r="D36" s="30"/>
      <c r="E36" s="35"/>
    </row>
    <row r="37" spans="1:5" ht="18" customHeight="1">
      <c r="A37" s="34" t="s">
        <v>15</v>
      </c>
      <c r="B37" s="29"/>
      <c r="C37" s="32">
        <f>SUM(C30:C32)</f>
        <v>39744</v>
      </c>
      <c r="D37" s="30"/>
      <c r="E37" s="37">
        <f>SUM(E30:E32)</f>
        <v>-40115</v>
      </c>
    </row>
    <row r="38" spans="1:5" ht="10.5" customHeight="1">
      <c r="A38" s="136"/>
      <c r="B38" s="137"/>
      <c r="C38" s="137"/>
      <c r="D38" s="137"/>
      <c r="E38" s="139"/>
    </row>
    <row r="39" spans="1:5" ht="18" customHeight="1">
      <c r="A39" s="34" t="s">
        <v>50</v>
      </c>
      <c r="B39" s="29" t="s">
        <v>44</v>
      </c>
      <c r="C39" s="30">
        <v>0</v>
      </c>
      <c r="D39" s="30"/>
      <c r="E39" s="35">
        <v>0</v>
      </c>
    </row>
    <row r="40" spans="1:5" ht="11.25" customHeight="1">
      <c r="A40" s="136"/>
      <c r="B40" s="137"/>
      <c r="C40" s="137"/>
      <c r="D40" s="137"/>
      <c r="E40" s="139"/>
    </row>
    <row r="41" spans="1:5" ht="0" customHeight="1" hidden="1">
      <c r="A41" s="140"/>
      <c r="B41" s="137"/>
      <c r="C41" s="137"/>
      <c r="D41" s="137"/>
      <c r="E41" s="139"/>
    </row>
    <row r="42" spans="1:5" ht="18" customHeight="1">
      <c r="A42" s="34" t="s">
        <v>16</v>
      </c>
      <c r="B42" s="29"/>
      <c r="C42" s="32">
        <f>C37+C39</f>
        <v>39744</v>
      </c>
      <c r="D42" s="30"/>
      <c r="E42" s="37">
        <f>E37+E39</f>
        <v>-40115</v>
      </c>
    </row>
    <row r="43" spans="1:5" ht="11.25" customHeight="1">
      <c r="A43" s="136"/>
      <c r="B43" s="137"/>
      <c r="C43" s="137"/>
      <c r="D43" s="137"/>
      <c r="E43" s="139"/>
    </row>
    <row r="44" spans="1:5" ht="18" customHeight="1" thickBot="1">
      <c r="A44" s="51" t="s">
        <v>72</v>
      </c>
      <c r="B44" s="52"/>
      <c r="C44" s="53">
        <v>12.593</v>
      </c>
      <c r="D44" s="43"/>
      <c r="E44" s="54">
        <v>0.805</v>
      </c>
    </row>
    <row r="45" spans="1:5" ht="18" customHeight="1">
      <c r="A45" s="17"/>
      <c r="B45" s="17"/>
      <c r="C45" s="1"/>
      <c r="D45" s="21"/>
      <c r="E45" s="21"/>
    </row>
    <row r="47" spans="1:3" ht="18" customHeight="1">
      <c r="A47" s="18" t="s">
        <v>63</v>
      </c>
      <c r="C47" t="s">
        <v>86</v>
      </c>
    </row>
    <row r="48" ht="18" customHeight="1">
      <c r="B48" s="19"/>
    </row>
    <row r="49" spans="1:3" ht="18" customHeight="1">
      <c r="A49" s="18" t="s">
        <v>64</v>
      </c>
      <c r="B49" s="19"/>
      <c r="C49" t="s">
        <v>65</v>
      </c>
    </row>
    <row r="50" ht="18" customHeight="1">
      <c r="B50" s="19"/>
    </row>
    <row r="51" ht="18" customHeight="1">
      <c r="B51" s="19"/>
    </row>
    <row r="52" ht="18" customHeight="1">
      <c r="A52" s="9" t="s">
        <v>66</v>
      </c>
    </row>
    <row r="54" ht="18" customHeight="1">
      <c r="A54" s="9" t="s">
        <v>67</v>
      </c>
    </row>
  </sheetData>
  <sheetProtection/>
  <mergeCells count="11">
    <mergeCell ref="A4:A5"/>
    <mergeCell ref="A8:E8"/>
    <mergeCell ref="A10:E10"/>
    <mergeCell ref="A13:E13"/>
    <mergeCell ref="A15:E15"/>
    <mergeCell ref="A27:E27"/>
    <mergeCell ref="A29:E29"/>
    <mergeCell ref="A34:E34"/>
    <mergeCell ref="A38:E38"/>
    <mergeCell ref="A40:E41"/>
    <mergeCell ref="A43:E43"/>
  </mergeCells>
  <hyperlinks>
    <hyperlink ref="A44" location="_ftn4" display="_ftn4"/>
  </hyperlinks>
  <printOptions/>
  <pageMargins left="0.7874015748031497" right="0.15748031496062992" top="0.3937007874015748" bottom="0.1968503937007874" header="0.2362204724409449" footer="0.1574803149606299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8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57.125" style="0" customWidth="1"/>
    <col min="2" max="2" width="6.625" style="0" customWidth="1"/>
    <col min="3" max="3" width="19.875" style="0" customWidth="1"/>
    <col min="4" max="4" width="17.25390625" style="0" customWidth="1"/>
  </cols>
  <sheetData>
    <row r="2" spans="1:4" ht="15.75">
      <c r="A2" s="60" t="s">
        <v>91</v>
      </c>
      <c r="B2" s="61"/>
      <c r="C2" s="61"/>
      <c r="D2" s="62" t="s">
        <v>92</v>
      </c>
    </row>
    <row r="3" spans="1:4" ht="15.75">
      <c r="A3" s="60" t="s">
        <v>70</v>
      </c>
      <c r="B3" s="61"/>
      <c r="C3" s="61"/>
      <c r="D3" s="62"/>
    </row>
    <row r="4" spans="1:4" ht="12.75">
      <c r="A4" s="61"/>
      <c r="B4" s="61"/>
      <c r="C4" s="61"/>
      <c r="D4" s="62"/>
    </row>
    <row r="5" spans="3:4" ht="12" customHeight="1">
      <c r="C5" s="63" t="s">
        <v>84</v>
      </c>
      <c r="D5" s="64" t="s">
        <v>79</v>
      </c>
    </row>
    <row r="6" spans="1:4" ht="12.75">
      <c r="A6" s="65" t="s">
        <v>93</v>
      </c>
      <c r="B6" s="65"/>
      <c r="C6" s="65"/>
      <c r="D6" s="65"/>
    </row>
    <row r="7" spans="1:4" ht="43.5" customHeight="1">
      <c r="A7" s="66" t="s">
        <v>94</v>
      </c>
      <c r="B7" s="66">
        <v>1</v>
      </c>
      <c r="C7">
        <f>-'[1]Лист1'!P14+'[1]Лист1'!P18+'[1]Лист1'!P39-'[1]Лист1'!P56</f>
        <v>180424</v>
      </c>
      <c r="D7">
        <v>90406</v>
      </c>
    </row>
    <row r="8" spans="1:4" ht="12.75">
      <c r="A8" s="67" t="s">
        <v>95</v>
      </c>
      <c r="B8" s="67">
        <v>2</v>
      </c>
      <c r="C8">
        <f>SUM(C9:C13)</f>
        <v>-123165</v>
      </c>
      <c r="D8">
        <f>SUM(D9:D13)</f>
        <v>-168575</v>
      </c>
    </row>
    <row r="9" spans="1:4" ht="40.5" customHeight="1">
      <c r="A9" s="66" t="s">
        <v>96</v>
      </c>
      <c r="B9" s="66">
        <v>3</v>
      </c>
      <c r="C9">
        <f>-'[1]Лист1'!P62-'[1]Лист1'!P60-'[1]Лист1'!P61-'[1]Лист1'!P59</f>
        <v>-47312</v>
      </c>
      <c r="D9">
        <v>150616</v>
      </c>
    </row>
    <row r="10" spans="1:4" ht="34.5" customHeight="1">
      <c r="A10" s="66" t="s">
        <v>97</v>
      </c>
      <c r="B10" s="66">
        <v>4</v>
      </c>
      <c r="C10">
        <f>-'[1]Лист1'!P72+'[1]Лист1'!P75-'[1]Лист1'!P79</f>
        <v>-67341</v>
      </c>
      <c r="D10">
        <v>-271014</v>
      </c>
    </row>
    <row r="11" spans="1:4" ht="42" customHeight="1">
      <c r="A11" s="66" t="s">
        <v>98</v>
      </c>
      <c r="B11" s="66">
        <v>5</v>
      </c>
      <c r="C11">
        <f>-'[1]Лист1'!P86+'[1]Лист1'!P87+'[1]Лист1'!P88-'[1]Лист1'!P89</f>
        <v>65</v>
      </c>
      <c r="D11">
        <v>65</v>
      </c>
    </row>
    <row r="12" spans="1:4" ht="33" customHeight="1">
      <c r="A12" s="66" t="s">
        <v>99</v>
      </c>
      <c r="B12" s="66">
        <v>6</v>
      </c>
      <c r="C12">
        <f>-'[1]Лист1'!P91</f>
        <v>0</v>
      </c>
      <c r="D12">
        <v>0</v>
      </c>
    </row>
    <row r="13" spans="1:4" ht="26.25" customHeight="1">
      <c r="A13" s="66" t="s">
        <v>100</v>
      </c>
      <c r="B13" s="66">
        <v>7</v>
      </c>
      <c r="C13">
        <f>-'[1]Лист1'!P93-'[1]Лист1'!P94</f>
        <v>-8577</v>
      </c>
      <c r="D13">
        <v>-48242</v>
      </c>
    </row>
    <row r="14" spans="1:2" ht="24.75" customHeight="1">
      <c r="A14" s="66" t="s">
        <v>101</v>
      </c>
      <c r="B14" s="66">
        <v>8</v>
      </c>
    </row>
    <row r="16" spans="1:4" ht="21" customHeight="1">
      <c r="A16" s="68" t="s">
        <v>102</v>
      </c>
      <c r="B16" s="68">
        <v>9</v>
      </c>
      <c r="C16">
        <f>SUM(C17:C19)</f>
        <v>-323688</v>
      </c>
      <c r="D16">
        <v>-261556</v>
      </c>
    </row>
    <row r="17" spans="1:4" ht="24" customHeight="1">
      <c r="A17" s="66" t="s">
        <v>103</v>
      </c>
      <c r="B17" s="66">
        <v>10</v>
      </c>
      <c r="C17">
        <f>'[1]Лист1'!P109</f>
        <v>135794</v>
      </c>
      <c r="D17">
        <v>36418</v>
      </c>
    </row>
    <row r="18" spans="1:4" ht="23.25" customHeight="1">
      <c r="A18" s="66" t="s">
        <v>104</v>
      </c>
      <c r="B18" s="66">
        <v>11</v>
      </c>
      <c r="C18">
        <f>'[1]Лист1'!P111</f>
        <v>-401000</v>
      </c>
      <c r="D18">
        <v>0</v>
      </c>
    </row>
    <row r="19" spans="1:4" ht="24" customHeight="1">
      <c r="A19" s="66" t="s">
        <v>105</v>
      </c>
      <c r="B19" s="66">
        <v>12</v>
      </c>
      <c r="C19">
        <f>'[1]Лист1'!P118</f>
        <v>-58482</v>
      </c>
      <c r="D19">
        <v>-297974</v>
      </c>
    </row>
    <row r="20" spans="1:4" ht="27.75" customHeight="1">
      <c r="A20" s="68" t="s">
        <v>106</v>
      </c>
      <c r="B20" s="68">
        <v>13</v>
      </c>
      <c r="C20">
        <f>-'[1]Лист1'!P131+'[1]Лист1'!P143+'[1]Лист1'!P150+'[1]Лист1'!P162-'[1]Лист1'!P179+1804-10387</f>
        <v>-984507</v>
      </c>
      <c r="D20">
        <v>-91983</v>
      </c>
    </row>
    <row r="22" spans="1:4" ht="28.5" customHeight="1">
      <c r="A22" s="68" t="s">
        <v>107</v>
      </c>
      <c r="B22" s="68">
        <v>14</v>
      </c>
      <c r="C22" s="65">
        <f>C7+C8+C16+C20</f>
        <v>-1250936</v>
      </c>
      <c r="D22" s="65">
        <f>D7+D8+D16+D20</f>
        <v>-431708</v>
      </c>
    </row>
    <row r="24" spans="1:4" ht="12.75">
      <c r="A24" t="s">
        <v>108</v>
      </c>
      <c r="B24">
        <v>15</v>
      </c>
      <c r="C24">
        <f>-'[1]Лист1'!P183-'[1]Лист1'!P187+'[1]Лист1'!P185-'[1]Лист1'!P184+'[1]Лист1'!P186-1804</f>
        <v>0</v>
      </c>
      <c r="D24">
        <f>-59215+59215</f>
        <v>0</v>
      </c>
    </row>
    <row r="26" spans="1:4" ht="37.5" customHeight="1">
      <c r="A26" s="68" t="s">
        <v>109</v>
      </c>
      <c r="B26" s="68">
        <v>17</v>
      </c>
      <c r="C26" s="65">
        <f>SUM(C22:C24)</f>
        <v>-1250936</v>
      </c>
      <c r="D26" s="65">
        <f>SUM(D22:D24)</f>
        <v>-431708</v>
      </c>
    </row>
    <row r="28" spans="1:2" ht="12.75">
      <c r="A28" s="65" t="s">
        <v>110</v>
      </c>
      <c r="B28" s="65">
        <v>18</v>
      </c>
    </row>
    <row r="30" spans="1:4" ht="12.75">
      <c r="A30" t="s">
        <v>111</v>
      </c>
      <c r="C30">
        <f>-'[1]Лист1'!P194</f>
        <v>0</v>
      </c>
      <c r="D30">
        <v>0</v>
      </c>
    </row>
    <row r="31" spans="1:4" ht="12.75">
      <c r="A31" s="69" t="s">
        <v>112</v>
      </c>
      <c r="C31">
        <f>-'[1]Лист1'!P196</f>
        <v>0</v>
      </c>
      <c r="D31">
        <v>0</v>
      </c>
    </row>
    <row r="32" spans="1:4" ht="12.75">
      <c r="A32" t="s">
        <v>113</v>
      </c>
      <c r="B32">
        <v>19</v>
      </c>
      <c r="C32">
        <f>-'[1]Лист1'!P199+'[1]Лист1'!P207-'[1]Лист1'!P208-'[1]Лист1'!P209+10387</f>
        <v>-798</v>
      </c>
      <c r="D32">
        <v>-3977</v>
      </c>
    </row>
    <row r="33" ht="12.75">
      <c r="A33" t="s">
        <v>114</v>
      </c>
    </row>
    <row r="34" spans="1:4" ht="12.75">
      <c r="A34" t="s">
        <v>115</v>
      </c>
      <c r="C34">
        <f>'[1]Лист1'!P216-'[1]Лист1'!P217</f>
        <v>0</v>
      </c>
      <c r="D34">
        <v>0</v>
      </c>
    </row>
    <row r="35" spans="1:4" ht="24" customHeight="1">
      <c r="A35" s="70" t="s">
        <v>116</v>
      </c>
      <c r="B35" s="67">
        <v>23</v>
      </c>
      <c r="C35">
        <f>SUM(C30:C34)</f>
        <v>-798</v>
      </c>
      <c r="D35">
        <f>SUM(D30:D34)</f>
        <v>-3977</v>
      </c>
    </row>
    <row r="37" spans="1:2" ht="12.75">
      <c r="A37" s="65" t="s">
        <v>117</v>
      </c>
      <c r="B37" s="65"/>
    </row>
    <row r="39" spans="1:4" ht="12.75">
      <c r="A39" t="s">
        <v>118</v>
      </c>
      <c r="B39">
        <v>24</v>
      </c>
      <c r="C39">
        <f>'[1]Лист1'!P223</f>
        <v>0</v>
      </c>
      <c r="D39">
        <v>0</v>
      </c>
    </row>
    <row r="40" spans="1:4" ht="12.75">
      <c r="A40" t="s">
        <v>119</v>
      </c>
      <c r="B40">
        <v>25</v>
      </c>
      <c r="C40">
        <v>0</v>
      </c>
      <c r="D40">
        <v>0</v>
      </c>
    </row>
    <row r="41" spans="1:4" ht="12.75">
      <c r="A41" t="s">
        <v>120</v>
      </c>
      <c r="B41">
        <v>26</v>
      </c>
      <c r="C41">
        <f>'[1]Лист1'!P227</f>
        <v>0</v>
      </c>
      <c r="D41">
        <v>0</v>
      </c>
    </row>
    <row r="42" spans="1:4" ht="12.75">
      <c r="A42" t="s">
        <v>121</v>
      </c>
      <c r="B42">
        <v>27</v>
      </c>
      <c r="C42">
        <f>'[1]Лист1'!P229</f>
        <v>0</v>
      </c>
      <c r="D42">
        <v>0</v>
      </c>
    </row>
    <row r="43" spans="1:2" ht="12.75">
      <c r="A43" t="s">
        <v>122</v>
      </c>
      <c r="B43">
        <v>28</v>
      </c>
    </row>
    <row r="44" spans="1:4" ht="12.75">
      <c r="A44" t="s">
        <v>123</v>
      </c>
      <c r="B44">
        <v>29</v>
      </c>
      <c r="C44">
        <f>'[1]Лист1'!P233-'[1]Лист1'!P2440</f>
        <v>852561</v>
      </c>
      <c r="D44">
        <v>0</v>
      </c>
    </row>
    <row r="45" spans="1:4" ht="12.75">
      <c r="A45" s="67" t="s">
        <v>124</v>
      </c>
      <c r="B45" s="67"/>
      <c r="C45">
        <f>SUM(C39:C44)</f>
        <v>852561</v>
      </c>
      <c r="D45">
        <f>SUM(D39:D44)</f>
        <v>0</v>
      </c>
    </row>
    <row r="47" spans="1:2" ht="12.75">
      <c r="A47" s="65" t="s">
        <v>125</v>
      </c>
      <c r="B47" s="65"/>
    </row>
    <row r="49" spans="1:4" ht="12.75">
      <c r="A49" t="s">
        <v>126</v>
      </c>
      <c r="C49" s="65">
        <f>'[1]Лист1'!O246+'[1]Лист1'!O59+'[1]Лист1'!O91</f>
        <v>3043699</v>
      </c>
      <c r="D49" s="65">
        <v>4258196</v>
      </c>
    </row>
    <row r="50" spans="3:4" ht="12.75">
      <c r="C50" s="65"/>
      <c r="D50" s="65"/>
    </row>
    <row r="51" spans="1:4" ht="12.75">
      <c r="A51" t="s">
        <v>127</v>
      </c>
      <c r="C51" s="65">
        <f>'[1]Лист1'!Q246+'[1]Лист1'!Q59+'[1]Лист1'!Q91</f>
        <v>2653642</v>
      </c>
      <c r="D51" s="65">
        <v>3822325</v>
      </c>
    </row>
    <row r="52" spans="3:4" ht="12.75">
      <c r="C52" s="65"/>
      <c r="D52" s="65"/>
    </row>
    <row r="53" spans="3:4" ht="12.75">
      <c r="C53" s="71">
        <f>C51-C49</f>
        <v>-390057</v>
      </c>
      <c r="D53" s="71">
        <f>D51-D49</f>
        <v>-435871</v>
      </c>
    </row>
    <row r="54" spans="1:4" ht="12.75">
      <c r="A54" t="s">
        <v>128</v>
      </c>
      <c r="C54" s="65">
        <f>C26+C35+C45</f>
        <v>-399173</v>
      </c>
      <c r="D54" s="65">
        <f>D26+D35+D45</f>
        <v>-435685</v>
      </c>
    </row>
    <row r="56" spans="1:4" ht="12.75">
      <c r="A56" t="s">
        <v>129</v>
      </c>
      <c r="C56">
        <f>+'[1]Лист1'!P189-'[1]Лист1'!P190</f>
        <v>9116</v>
      </c>
      <c r="D56">
        <v>-186</v>
      </c>
    </row>
    <row r="57" spans="3:4" ht="12.75">
      <c r="C57" s="71">
        <f>SUM(C54:C56)</f>
        <v>-390057</v>
      </c>
      <c r="D57" s="71">
        <f>SUM(D54:D56)</f>
        <v>-435871</v>
      </c>
    </row>
    <row r="58" spans="1:4" ht="12.75">
      <c r="A58" s="72"/>
      <c r="B58" s="72"/>
      <c r="C58" s="72"/>
      <c r="D58" s="72"/>
    </row>
    <row r="59" spans="3:4" ht="12.75">
      <c r="C59" s="73">
        <f>C57-C53</f>
        <v>0</v>
      </c>
      <c r="D59" s="73">
        <f>D57-D53</f>
        <v>0</v>
      </c>
    </row>
    <row r="62" spans="1:3" ht="12.75">
      <c r="A62" t="s">
        <v>63</v>
      </c>
      <c r="C62" t="s">
        <v>130</v>
      </c>
    </row>
    <row r="65" spans="1:3" ht="12.75">
      <c r="A65" t="s">
        <v>64</v>
      </c>
      <c r="C65" t="s">
        <v>65</v>
      </c>
    </row>
    <row r="68" ht="12.75">
      <c r="A68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6"/>
  <sheetViews>
    <sheetView zoomScalePageLayoutView="0" workbookViewId="0" topLeftCell="A1">
      <selection activeCell="J18" sqref="J18"/>
    </sheetView>
  </sheetViews>
  <sheetFormatPr defaultColWidth="9.00390625" defaultRowHeight="12.75"/>
  <cols>
    <col min="3" max="3" width="11.25390625" style="0" customWidth="1"/>
    <col min="10" max="10" width="10.00390625" style="0" customWidth="1"/>
  </cols>
  <sheetData>
    <row r="3" spans="1:10" ht="12.75">
      <c r="A3" s="146" t="s">
        <v>132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5.75">
      <c r="A4" s="147" t="s">
        <v>133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0" ht="12.75">
      <c r="A5" s="148" t="s">
        <v>134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2.75">
      <c r="A6" s="149" t="s">
        <v>135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2.75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 ht="13.5" thickBot="1">
      <c r="A8" s="74"/>
      <c r="B8" s="74"/>
      <c r="C8" s="75"/>
      <c r="D8" s="75"/>
      <c r="E8" s="75"/>
      <c r="F8" s="75"/>
      <c r="G8" s="75"/>
      <c r="H8" s="75"/>
      <c r="I8" s="75"/>
      <c r="J8" s="75" t="s">
        <v>136</v>
      </c>
    </row>
    <row r="9" spans="1:10" ht="127.5">
      <c r="A9" s="76"/>
      <c r="B9" s="77"/>
      <c r="C9" s="78" t="s">
        <v>137</v>
      </c>
      <c r="D9" s="78" t="s">
        <v>51</v>
      </c>
      <c r="E9" s="78" t="s">
        <v>138</v>
      </c>
      <c r="F9" s="78" t="s">
        <v>139</v>
      </c>
      <c r="G9" s="79" t="s">
        <v>140</v>
      </c>
      <c r="H9" s="78" t="s">
        <v>141</v>
      </c>
      <c r="I9" s="78" t="s">
        <v>142</v>
      </c>
      <c r="J9" s="80" t="s">
        <v>143</v>
      </c>
    </row>
    <row r="10" spans="1:10" ht="12.75">
      <c r="A10" s="81">
        <v>1</v>
      </c>
      <c r="B10" s="82"/>
      <c r="C10" s="83">
        <v>2</v>
      </c>
      <c r="D10" s="83"/>
      <c r="E10" s="83"/>
      <c r="F10" s="83"/>
      <c r="G10" s="83">
        <v>3</v>
      </c>
      <c r="H10" s="83">
        <v>5</v>
      </c>
      <c r="I10" s="83">
        <v>6</v>
      </c>
      <c r="J10" s="84">
        <v>7</v>
      </c>
    </row>
    <row r="11" spans="1:10" ht="89.25">
      <c r="A11" s="85" t="s">
        <v>144</v>
      </c>
      <c r="B11" s="86"/>
      <c r="C11" s="87">
        <v>12800000</v>
      </c>
      <c r="D11" s="87">
        <v>900</v>
      </c>
      <c r="E11" s="87">
        <v>848458</v>
      </c>
      <c r="F11" s="87">
        <v>0</v>
      </c>
      <c r="G11" s="87">
        <v>-39283</v>
      </c>
      <c r="H11" s="87">
        <v>149761</v>
      </c>
      <c r="I11" s="87">
        <v>-1466527</v>
      </c>
      <c r="J11" s="88">
        <f>SUM(C11:I11)</f>
        <v>12293309</v>
      </c>
    </row>
    <row r="12" spans="1:10" ht="63.75">
      <c r="A12" s="89" t="s">
        <v>145</v>
      </c>
      <c r="B12" s="86"/>
      <c r="C12" s="87"/>
      <c r="D12" s="87"/>
      <c r="E12" s="87"/>
      <c r="F12" s="87"/>
      <c r="G12" s="90">
        <f>25984+39283</f>
        <v>65267</v>
      </c>
      <c r="H12" s="87"/>
      <c r="I12" s="90">
        <v>39744</v>
      </c>
      <c r="J12" s="91">
        <f>SUM(C12:I12)</f>
        <v>105011</v>
      </c>
    </row>
    <row r="13" spans="1:10" ht="89.25">
      <c r="A13" s="92" t="s">
        <v>146</v>
      </c>
      <c r="B13" s="86"/>
      <c r="C13" s="93"/>
      <c r="D13" s="93"/>
      <c r="E13" s="93">
        <v>4129</v>
      </c>
      <c r="F13" s="93"/>
      <c r="G13" s="87"/>
      <c r="H13" s="87"/>
      <c r="I13" s="90">
        <v>-4129</v>
      </c>
      <c r="J13" s="91">
        <f>SUM(C13:I13)</f>
        <v>0</v>
      </c>
    </row>
    <row r="14" spans="1:10" ht="102">
      <c r="A14" s="92" t="s">
        <v>147</v>
      </c>
      <c r="B14" s="94">
        <v>3540</v>
      </c>
      <c r="C14" s="95"/>
      <c r="D14" s="95"/>
      <c r="E14" s="95"/>
      <c r="F14" s="95"/>
      <c r="G14" s="95"/>
      <c r="H14" s="95">
        <v>-3321</v>
      </c>
      <c r="I14" s="95">
        <v>3321</v>
      </c>
      <c r="J14" s="91">
        <f>SUM(C14:I14)</f>
        <v>0</v>
      </c>
    </row>
    <row r="15" spans="1:10" ht="25.5">
      <c r="A15" s="96" t="s">
        <v>148</v>
      </c>
      <c r="B15" s="97"/>
      <c r="C15" s="98"/>
      <c r="D15" s="98"/>
      <c r="E15" s="98"/>
      <c r="F15" s="98"/>
      <c r="G15" s="98"/>
      <c r="H15" s="98"/>
      <c r="I15" s="98">
        <v>4110</v>
      </c>
      <c r="J15" s="91">
        <f>SUM(C15:I15)</f>
        <v>4110</v>
      </c>
    </row>
    <row r="16" spans="1:10" ht="77.25" thickBot="1">
      <c r="A16" s="99" t="s">
        <v>149</v>
      </c>
      <c r="B16" s="100"/>
      <c r="C16" s="101">
        <f aca="true" t="shared" si="0" ref="C16:H16">SUM(C11:C14)</f>
        <v>12800000</v>
      </c>
      <c r="D16" s="101">
        <f t="shared" si="0"/>
        <v>900</v>
      </c>
      <c r="E16" s="101">
        <f t="shared" si="0"/>
        <v>852587</v>
      </c>
      <c r="F16" s="101">
        <f t="shared" si="0"/>
        <v>0</v>
      </c>
      <c r="G16" s="101">
        <f t="shared" si="0"/>
        <v>25984</v>
      </c>
      <c r="H16" s="101">
        <f t="shared" si="0"/>
        <v>146440</v>
      </c>
      <c r="I16" s="101">
        <f>SUM(I11:I15)</f>
        <v>-1423481</v>
      </c>
      <c r="J16" s="102">
        <f>SUM(J11:J15)</f>
        <v>12402430</v>
      </c>
    </row>
    <row r="17" spans="1:10" ht="33.75">
      <c r="A17" s="103"/>
      <c r="B17" s="104"/>
      <c r="C17" s="105">
        <v>3001.3003</v>
      </c>
      <c r="D17" s="105"/>
      <c r="E17" s="105"/>
      <c r="F17" s="105">
        <v>3200</v>
      </c>
      <c r="G17" s="105">
        <v>3561</v>
      </c>
      <c r="H17" s="105">
        <v>3540</v>
      </c>
      <c r="I17" s="106" t="s">
        <v>150</v>
      </c>
      <c r="J17" s="107"/>
    </row>
    <row r="18" spans="1:10" ht="12.75">
      <c r="A18" s="108"/>
      <c r="B18" s="104"/>
      <c r="C18" s="105">
        <v>10500900</v>
      </c>
      <c r="D18" s="105"/>
      <c r="E18" s="105">
        <v>899343</v>
      </c>
      <c r="F18" s="105"/>
      <c r="G18" s="105">
        <v>8488</v>
      </c>
      <c r="H18" s="105">
        <v>164200</v>
      </c>
      <c r="I18" s="106">
        <f>211386-1381688-221405</f>
        <v>-1391707</v>
      </c>
      <c r="J18" s="107">
        <f>SUM(C18:I18)</f>
        <v>10181224</v>
      </c>
    </row>
    <row r="19" spans="1:10" ht="12.75">
      <c r="A19" s="109"/>
      <c r="B19" s="109"/>
      <c r="C19" s="107"/>
      <c r="D19" s="107"/>
      <c r="E19" s="107"/>
      <c r="F19" s="107"/>
      <c r="G19" s="107"/>
      <c r="H19" s="107"/>
      <c r="I19" s="110">
        <f>I16-I18</f>
        <v>-31774</v>
      </c>
      <c r="J19" s="107"/>
    </row>
    <row r="20" spans="1:10" ht="12.75">
      <c r="A20" s="109"/>
      <c r="B20" s="109"/>
      <c r="C20" s="107"/>
      <c r="D20" s="107"/>
      <c r="E20" s="107"/>
      <c r="F20" s="107"/>
      <c r="G20" s="107"/>
      <c r="H20" s="107"/>
      <c r="I20" s="110"/>
      <c r="J20" s="107"/>
    </row>
    <row r="21" spans="1:10" ht="12.75">
      <c r="A21" s="109"/>
      <c r="B21" s="109"/>
      <c r="C21" s="111"/>
      <c r="D21" s="111"/>
      <c r="E21" s="111"/>
      <c r="F21" s="111"/>
      <c r="G21" s="111"/>
      <c r="H21" s="111"/>
      <c r="I21" s="111"/>
      <c r="J21" s="111"/>
    </row>
    <row r="22" spans="1:10" ht="12.75">
      <c r="A22" s="142" t="s">
        <v>151</v>
      </c>
      <c r="B22" s="143"/>
      <c r="C22" s="144"/>
      <c r="D22" s="144"/>
      <c r="E22" s="144"/>
      <c r="F22" s="144"/>
      <c r="G22" s="144"/>
      <c r="H22" s="111"/>
      <c r="I22" s="111"/>
      <c r="J22" s="111"/>
    </row>
    <row r="23" spans="1:10" ht="12.75">
      <c r="A23" s="112"/>
      <c r="B23" s="113"/>
      <c r="C23" s="111"/>
      <c r="D23" s="111"/>
      <c r="E23" s="111"/>
      <c r="F23" s="111"/>
      <c r="G23" s="111"/>
      <c r="H23" s="111"/>
      <c r="I23" s="111"/>
      <c r="J23" s="111"/>
    </row>
    <row r="24" spans="1:10" ht="12.75">
      <c r="A24" s="142" t="s">
        <v>152</v>
      </c>
      <c r="B24" s="143"/>
      <c r="C24" s="144"/>
      <c r="D24" s="144"/>
      <c r="E24" s="144"/>
      <c r="F24" s="144"/>
      <c r="G24" s="144"/>
      <c r="H24" s="111"/>
      <c r="I24" s="111"/>
      <c r="J24" s="111"/>
    </row>
    <row r="25" spans="1:10" ht="12.75">
      <c r="A25" s="145" t="s">
        <v>153</v>
      </c>
      <c r="B25" s="145"/>
      <c r="C25" s="145"/>
      <c r="D25" s="145"/>
      <c r="E25" s="145"/>
      <c r="F25" s="145"/>
      <c r="G25" s="145"/>
      <c r="H25" s="111"/>
      <c r="I25" s="111"/>
      <c r="J25" s="111"/>
    </row>
    <row r="26" spans="1:10" ht="38.25">
      <c r="A26" s="109" t="s">
        <v>154</v>
      </c>
      <c r="B26" s="109"/>
      <c r="C26" s="111"/>
      <c r="D26" s="111"/>
      <c r="E26" s="111"/>
      <c r="F26" s="111"/>
      <c r="G26" s="111"/>
      <c r="H26" s="111"/>
      <c r="I26" s="111"/>
      <c r="J26" s="111"/>
    </row>
  </sheetData>
  <sheetProtection/>
  <mergeCells count="8">
    <mergeCell ref="A24:G24"/>
    <mergeCell ref="A25:G25"/>
    <mergeCell ref="A3:J3"/>
    <mergeCell ref="A4:J4"/>
    <mergeCell ref="A5:J5"/>
    <mergeCell ref="A6:J6"/>
    <mergeCell ref="A7:J7"/>
    <mergeCell ref="A22:G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buh3g</dc:creator>
  <cp:keywords/>
  <dc:description/>
  <cp:lastModifiedBy>Дания К. Туймебаева</cp:lastModifiedBy>
  <cp:lastPrinted>2014-04-10T07:58:54Z</cp:lastPrinted>
  <dcterms:created xsi:type="dcterms:W3CDTF">2009-01-26T08:57:06Z</dcterms:created>
  <dcterms:modified xsi:type="dcterms:W3CDTF">2014-04-28T06:47:17Z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