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Аудит_Делойт\Отчеты по МСФО\Консолидация 2018\06_июнь_2018\для KASE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B18" i="6" l="1"/>
  <c r="C32" i="5" l="1"/>
  <c r="I26" i="5"/>
  <c r="H26" i="5"/>
  <c r="G26" i="5"/>
  <c r="F26" i="5"/>
  <c r="F32" i="5" s="1"/>
  <c r="E26" i="5"/>
  <c r="D26" i="5"/>
  <c r="C26" i="5"/>
  <c r="H22" i="5"/>
  <c r="I22" i="5"/>
  <c r="G22" i="5"/>
  <c r="F22" i="5"/>
  <c r="E22" i="5"/>
  <c r="G32" i="5" l="1"/>
  <c r="I21" i="5" l="1"/>
  <c r="I28" i="5"/>
  <c r="D20" i="5"/>
  <c r="D22" i="5" s="1"/>
  <c r="C20" i="5"/>
  <c r="C22" i="5" s="1"/>
  <c r="D75" i="4"/>
  <c r="D74" i="4"/>
  <c r="D26" i="4" l="1"/>
  <c r="D41" i="4" s="1"/>
  <c r="I8" i="5" l="1"/>
  <c r="B44" i="5"/>
  <c r="B43" i="5"/>
  <c r="G39" i="5"/>
  <c r="G37" i="5"/>
  <c r="B39" i="5"/>
  <c r="B37" i="5"/>
  <c r="C89" i="4"/>
  <c r="C88" i="4"/>
  <c r="E82" i="4"/>
  <c r="E80" i="4"/>
  <c r="C82" i="4"/>
  <c r="C80" i="4"/>
  <c r="B42" i="2"/>
  <c r="B51" i="2"/>
  <c r="B50" i="2"/>
  <c r="D44" i="2"/>
  <c r="D42" i="2"/>
  <c r="B44" i="2"/>
  <c r="C44" i="6" l="1"/>
  <c r="B44" i="6"/>
  <c r="C35" i="6"/>
  <c r="B35" i="6"/>
  <c r="C20" i="6"/>
  <c r="B20" i="6"/>
  <c r="C46" i="6" l="1"/>
  <c r="C48" i="6" s="1"/>
  <c r="B46" i="6"/>
  <c r="B48" i="6" s="1"/>
  <c r="F12" i="5"/>
  <c r="F18" i="5" s="1"/>
  <c r="I14" i="5" l="1"/>
  <c r="H13" i="5"/>
  <c r="I13" i="5" s="1"/>
  <c r="C21" i="2" l="1"/>
  <c r="I30" i="5" l="1"/>
  <c r="H27" i="5"/>
  <c r="H32" i="5" s="1"/>
  <c r="I17" i="5" l="1"/>
  <c r="I16" i="5"/>
  <c r="I15" i="5"/>
  <c r="D21" i="2"/>
  <c r="I27" i="5" l="1"/>
  <c r="I20" i="5" l="1"/>
  <c r="D11" i="2" l="1"/>
  <c r="E68" i="4"/>
  <c r="E61" i="4"/>
  <c r="E26" i="4"/>
  <c r="E41" i="4" s="1"/>
  <c r="E45" i="4" s="1"/>
  <c r="E72" i="4" l="1"/>
  <c r="E75" i="4" s="1"/>
  <c r="D23" i="2"/>
  <c r="D26" i="2" s="1"/>
  <c r="D30" i="2" l="1"/>
  <c r="D34" i="2" s="1"/>
  <c r="I31" i="5"/>
  <c r="I29" i="5"/>
  <c r="D68" i="4" l="1"/>
  <c r="D61" i="4"/>
  <c r="H12" i="5" l="1"/>
  <c r="H18" i="5" s="1"/>
  <c r="G12" i="5"/>
  <c r="G18" i="5" s="1"/>
  <c r="E12" i="5"/>
  <c r="E18" i="5" s="1"/>
  <c r="D12" i="5"/>
  <c r="D18" i="5" s="1"/>
  <c r="C12" i="5"/>
  <c r="C18" i="5" s="1"/>
  <c r="I11" i="5"/>
  <c r="I10" i="5"/>
  <c r="C11" i="2"/>
  <c r="C23" i="2" l="1"/>
  <c r="C26" i="2" s="1"/>
  <c r="I12" i="5"/>
  <c r="I18" i="5" s="1"/>
  <c r="C30" i="2" l="1"/>
  <c r="C34" i="2" s="1"/>
  <c r="I25" i="5"/>
  <c r="I23" i="5"/>
  <c r="I24" i="5"/>
  <c r="E32" i="5" l="1"/>
  <c r="D32" i="5"/>
  <c r="I32" i="5" l="1"/>
  <c r="E77" i="4" l="1"/>
  <c r="D45" i="4" l="1"/>
  <c r="D72" i="4" s="1"/>
</calcChain>
</file>

<file path=xl/sharedStrings.xml><?xml version="1.0" encoding="utf-8"?>
<sst xmlns="http://schemas.openxmlformats.org/spreadsheetml/2006/main" count="156" uniqueCount="132">
  <si>
    <t>в тыс.тенге</t>
  </si>
  <si>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</si>
  <si>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</si>
  <si>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</si>
  <si>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</si>
  <si>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</si>
  <si>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</si>
  <si>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</si>
  <si>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</si>
  <si>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</si>
  <si>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</si>
  <si>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</si>
  <si>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</si>
  <si>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</si>
  <si>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</si>
  <si>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</si>
  <si>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</si>
  <si>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</si>
  <si>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</si>
  <si>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</si>
  <si>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</si>
  <si>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</si>
  <si>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</si>
  <si>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</si>
  <si>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</si>
  <si>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</si>
  <si>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</si>
  <si>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Процентный доход</t>
  </si>
  <si>
    <t>Процентный расход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</si>
  <si>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</si>
  <si>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</si>
  <si>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</si>
  <si>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</si>
  <si>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</si>
  <si>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</si>
  <si>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</si>
  <si>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</si>
  <si>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</si>
  <si>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</si>
  <si>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</si>
  <si>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</si>
  <si>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</si>
  <si>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</si>
  <si>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</si>
  <si>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</si>
  <si>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</si>
  <si>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</si>
  <si>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</si>
  <si>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</si>
  <si>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</si>
  <si>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</si>
  <si>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</si>
  <si>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</si>
  <si>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</si>
  <si>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</si>
  <si>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</si>
  <si>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</si>
  <si>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</si>
  <si>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</si>
  <si>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</si>
  <si>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</si>
  <si>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</si>
  <si>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</si>
  <si>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</si>
  <si>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</si>
  <si>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</si>
  <si>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</si>
  <si>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</si>
  <si>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</si>
  <si>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</si>
  <si>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</si>
  <si>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</si>
  <si>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</si>
  <si>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</si>
  <si>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</si>
  <si>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</si>
  <si>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</si>
  <si>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</si>
  <si>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</si>
  <si>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</si>
  <si>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ПРИБЫЛЬ ОТ ОПЕРАЦИОННОЙ ДЕЯТЕЛЬНОСТИ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</si>
  <si>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</si>
  <si>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</si>
  <si>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</si>
  <si>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Погашение долговых ценных бумаг</t>
  </si>
  <si>
    <t>Дивиденды выплаченные</t>
  </si>
  <si>
    <t>Выплата дивидендов</t>
  </si>
  <si>
    <t>Выкуп собственных акций</t>
  </si>
  <si>
    <t xml:space="preserve">    простые акции</t>
  </si>
  <si>
    <t>31 декабря 2016г.</t>
  </si>
  <si>
    <t xml:space="preserve">    привилегированные акции</t>
  </si>
  <si>
    <t>Исполнитель Масимова Д.Ш.</t>
  </si>
  <si>
    <t>Тел.258-59-55 вн.1603</t>
  </si>
  <si>
    <t>31 декабря 2017г.</t>
  </si>
  <si>
    <t>по состоянию на 1 июля 2018 года</t>
  </si>
  <si>
    <t>30 июня 2017г.</t>
  </si>
  <si>
    <t>30 июня 2018г.</t>
  </si>
  <si>
    <t>Приобретение собственных акций</t>
  </si>
  <si>
    <t>Дебиторы по страхованию</t>
  </si>
  <si>
    <t>Страховые резервы</t>
  </si>
  <si>
    <t>Страховые премии, за вычетом оплаченных убытков</t>
  </si>
  <si>
    <t>Расходы в КФГД</t>
  </si>
  <si>
    <t>Эффект применения МСФО 9 с 1 я января 2018</t>
  </si>
  <si>
    <t>1 января 2018 г. (пересмотренные данные)</t>
  </si>
  <si>
    <t>И.о Председателя Правления</t>
  </si>
  <si>
    <t>Миронов П.В.</t>
  </si>
  <si>
    <t xml:space="preserve">Проценты, полученные от финансовых активов, оцениваемых по справедливой стоимости через прочий совокупный доход (2017: Проценты, полученные от инвестиций, имеющихся в наличии для продажи) </t>
  </si>
  <si>
    <t>Поступления от продажи финансовых активов, оцениваемых по справедливой стоимости через прочий совокупный доход (2017 г.: Поступления от продажи ценных бумаг, имеющихся в наличии для продажи)</t>
  </si>
  <si>
    <t>Приобретение финансовых активов, оцениваемых по справедливой стоимости через прочий совокупный доход (2017 г.: Приобретение ценных бумаг, имеющихся в наличии для продажи)</t>
  </si>
  <si>
    <t>Резерв переоценки финансовых активов, оцениваемых по справедливой стоимости через прочий совокупный доход (2017 г.: резерв переоценки инвестиций, имеющихся в наличии для продажи)</t>
  </si>
  <si>
    <t>Прочий совокупный доход</t>
  </si>
  <si>
    <t>Главный бухгалтер</t>
  </si>
  <si>
    <t>Уалибекова Н.А.</t>
  </si>
  <si>
    <t>Текущий налоговый актив</t>
  </si>
  <si>
    <t>Финансовые активы, оцениваемые по справедливой стоимости через прочий совокупный доход
 (2017: Инвестиции, имеющиеся в наличии для продажи)</t>
  </si>
  <si>
    <t>Текущее налоговое обязательство</t>
  </si>
  <si>
    <t>Фонд переоценки финансовых активов, оцениваемых по справедливой стоимости через прочий совокупный доход (2017 г.: Резерв переоценки инвестиций, имеющихся в наличии для продажи)</t>
  </si>
  <si>
    <t>Чистый (убыток)/доход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</si>
  <si>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</si>
  <si>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</si>
  <si>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Чистая прибыль от выбытия финансовых активов, оцениваемых по справедливой стоимости через прочий совокупный доход 
(2017 г.: чистая прибыль от выбытия инвестиций, имеющихся в наличии для продажи)</t>
  </si>
  <si>
    <t>Чистый убыток от обесценения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</si>
  <si>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</si>
  <si>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</si>
  <si>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</si>
  <si>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</si>
  <si>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За 6 месяцев, закончившихся 30.06.2018 г.</t>
  </si>
  <si>
    <t>За 6 месяцев, закончившихся 30.06.2017 г.</t>
  </si>
  <si>
    <t>по состоянию 
на 01.07.2018 г.</t>
  </si>
  <si>
    <t>по состоянию 
на 01.01.2018 г.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</si>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</sst>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4" fillId="0" borderId="6" xfId="1" applyNumberFormat="1" applyFont="1" applyFill="1" applyBorder="1" applyAlignment="1">
      <alignment horizontal="right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4" fillId="0" borderId="9" xfId="0" applyFont="1" applyFill="1" applyBorder="1" applyAlignment="1">
      <alignment wrapText="1"/>
    </xf>
    <xf numFmtId="195" fontId="0" fillId="0" borderId="0" xfId="0" applyNumberFormat="1" applyFill="1"/>
    <xf numFmtId="3" fontId="33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194" fontId="0" fillId="0" borderId="0" xfId="0" applyNumberFormat="1" applyFill="1"/>
    <xf numFmtId="0" fontId="10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3" xfId="0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9" fontId="2" fillId="0" borderId="0" xfId="63" applyFont="1" applyFill="1" applyBorder="1" applyAlignment="1" applyProtection="1"/>
    <xf numFmtId="195" fontId="19" fillId="0" borderId="6" xfId="60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3" fontId="35" fillId="0" borderId="0" xfId="0" applyNumberFormat="1" applyFont="1"/>
    <xf numFmtId="0" fontId="2" fillId="0" borderId="6" xfId="1" applyNumberFormat="1" applyFont="1" applyFill="1" applyBorder="1" applyAlignment="1" applyProtection="1">
      <alignment horizontal="right"/>
    </xf>
    <xf numFmtId="164" fontId="0" fillId="0" borderId="9" xfId="62" applyFont="1" applyFill="1" applyBorder="1" applyAlignment="1">
      <alignment wrapText="1"/>
    </xf>
    <xf numFmtId="164" fontId="7" fillId="0" borderId="9" xfId="62" applyFont="1" applyFill="1" applyBorder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79</v>
      </c>
    </row>
    <row r="2" spans="1:8" ht="39.75" customHeight="1" x14ac:dyDescent="0.3">
      <c r="A2" s="97" t="s">
        <v>125</v>
      </c>
      <c r="B2" s="92"/>
      <c r="C2" s="92"/>
    </row>
    <row r="3" spans="1:8" ht="20.25" x14ac:dyDescent="0.3">
      <c r="A3" s="92" t="s">
        <v>94</v>
      </c>
      <c r="B3" s="92"/>
      <c r="C3" s="92"/>
    </row>
    <row r="4" spans="1:8" ht="20.25" x14ac:dyDescent="0.3">
      <c r="A4" s="93"/>
      <c r="B4" s="93"/>
      <c r="C4" s="1"/>
    </row>
    <row r="5" spans="1:8" ht="20.25" x14ac:dyDescent="0.3">
      <c r="A5" s="1"/>
      <c r="B5" s="3"/>
      <c r="C5" s="3" t="s">
        <v>0</v>
      </c>
    </row>
    <row r="6" spans="1:8" ht="12.75" customHeight="1" x14ac:dyDescent="0.2">
      <c r="A6" s="94"/>
      <c r="B6" s="90" t="s">
        <v>128</v>
      </c>
      <c r="C6" s="90" t="s">
        <v>129</v>
      </c>
    </row>
    <row r="7" spans="1:8" ht="27.75" customHeight="1" x14ac:dyDescent="0.2">
      <c r="A7" s="94"/>
      <c r="B7" s="91"/>
      <c r="C7" s="91"/>
    </row>
    <row r="8" spans="1:8" x14ac:dyDescent="0.2">
      <c r="A8" s="12" t="s">
        <v>1</v>
      </c>
      <c r="B8" s="13"/>
      <c r="C8" s="13"/>
    </row>
    <row r="9" spans="1:8" x14ac:dyDescent="0.2">
      <c r="A9" s="15" t="s">
        <v>2</v>
      </c>
      <c r="B9" s="13">
        <v>113250937</v>
      </c>
      <c r="C9" s="13">
        <v>304826880</v>
      </c>
      <c r="E9" s="53"/>
      <c r="F9" s="53"/>
      <c r="G9" s="58"/>
      <c r="H9" s="58"/>
    </row>
    <row r="10" spans="1:8" x14ac:dyDescent="0.2">
      <c r="A10" s="15" t="s">
        <v>3</v>
      </c>
      <c r="B10" s="13">
        <v>12488554</v>
      </c>
      <c r="C10" s="13">
        <v>10870206</v>
      </c>
      <c r="E10" s="53"/>
      <c r="F10" s="53"/>
      <c r="G10" s="58"/>
      <c r="H10" s="58"/>
    </row>
    <row r="11" spans="1:8" ht="25.5" x14ac:dyDescent="0.2">
      <c r="A11" s="15" t="s">
        <v>4</v>
      </c>
      <c r="B11" s="13">
        <v>2876643</v>
      </c>
      <c r="C11" s="13">
        <v>26466</v>
      </c>
      <c r="E11" s="53"/>
      <c r="F11" s="53"/>
      <c r="G11" s="58"/>
      <c r="H11" s="58"/>
    </row>
    <row r="12" spans="1:8" x14ac:dyDescent="0.2">
      <c r="A12" s="15" t="s">
        <v>5</v>
      </c>
      <c r="B12" s="13">
        <v>16816538</v>
      </c>
      <c r="C12" s="13">
        <v>8334017</v>
      </c>
      <c r="E12" s="53"/>
      <c r="F12" s="53"/>
      <c r="G12" s="58"/>
      <c r="H12" s="58"/>
    </row>
    <row r="13" spans="1:8" x14ac:dyDescent="0.2">
      <c r="A13" s="15" t="s">
        <v>6</v>
      </c>
      <c r="B13" s="13">
        <v>972481573</v>
      </c>
      <c r="C13" s="13">
        <v>891322676</v>
      </c>
      <c r="E13" s="53"/>
      <c r="F13" s="53"/>
      <c r="G13" s="58"/>
      <c r="H13" s="58"/>
    </row>
    <row r="14" spans="1:8" ht="38.25" x14ac:dyDescent="0.2">
      <c r="A14" s="15" t="s">
        <v>114</v>
      </c>
      <c r="B14" s="13">
        <v>303866900</v>
      </c>
      <c r="C14" s="13">
        <v>212508407</v>
      </c>
      <c r="E14" s="53"/>
      <c r="F14" s="53"/>
      <c r="G14" s="58"/>
      <c r="H14" s="58"/>
    </row>
    <row r="15" spans="1:8" x14ac:dyDescent="0.2">
      <c r="A15" s="15" t="s">
        <v>7</v>
      </c>
      <c r="B15" s="13">
        <v>32341045</v>
      </c>
      <c r="C15" s="13">
        <v>31433425</v>
      </c>
      <c r="E15" s="53"/>
      <c r="F15" s="53"/>
      <c r="G15" s="58"/>
      <c r="H15" s="58"/>
    </row>
    <row r="16" spans="1:8" x14ac:dyDescent="0.2">
      <c r="A16" s="15" t="s">
        <v>113</v>
      </c>
      <c r="B16" s="13">
        <v>20384</v>
      </c>
      <c r="C16" s="13">
        <v>75149</v>
      </c>
      <c r="E16" s="53"/>
      <c r="F16" s="53"/>
      <c r="G16" s="58"/>
      <c r="H16" s="58"/>
    </row>
    <row r="17" spans="1:8" x14ac:dyDescent="0.2">
      <c r="A17" s="15" t="s">
        <v>98</v>
      </c>
      <c r="B17" s="13">
        <v>28607</v>
      </c>
      <c r="C17" s="13">
        <v>32979</v>
      </c>
      <c r="E17" s="53"/>
      <c r="F17" s="53"/>
      <c r="G17" s="58"/>
      <c r="H17" s="58"/>
    </row>
    <row r="18" spans="1:8" x14ac:dyDescent="0.2">
      <c r="A18" s="15" t="s">
        <v>8</v>
      </c>
      <c r="B18" s="13">
        <f>17096637-B16</f>
        <v>17076253</v>
      </c>
      <c r="C18" s="13">
        <v>12642972</v>
      </c>
      <c r="E18" s="82"/>
      <c r="F18" s="53"/>
      <c r="G18" s="58"/>
      <c r="H18" s="58"/>
    </row>
    <row r="19" spans="1:8" x14ac:dyDescent="0.2">
      <c r="A19" s="16"/>
      <c r="B19" s="13"/>
      <c r="C19" s="13"/>
      <c r="E19" s="53"/>
      <c r="F19" s="53"/>
      <c r="G19" s="58"/>
      <c r="H19" s="58"/>
    </row>
    <row r="20" spans="1:8" s="7" customFormat="1" x14ac:dyDescent="0.2">
      <c r="A20" s="12" t="s">
        <v>9</v>
      </c>
      <c r="B20" s="17">
        <f>SUM(B9:B19)</f>
        <v>1471247434</v>
      </c>
      <c r="C20" s="17">
        <f>SUM(C9:C19)</f>
        <v>1472073177</v>
      </c>
      <c r="E20" s="53"/>
      <c r="F20" s="53"/>
      <c r="G20" s="58"/>
      <c r="H20" s="58"/>
    </row>
    <row r="21" spans="1:8" x14ac:dyDescent="0.2">
      <c r="A21" s="16"/>
      <c r="B21" s="13"/>
      <c r="C21" s="13"/>
      <c r="E21" s="53"/>
      <c r="F21" s="53"/>
      <c r="G21" s="58"/>
      <c r="H21" s="58"/>
    </row>
    <row r="22" spans="1:8" x14ac:dyDescent="0.2">
      <c r="A22" s="12" t="s">
        <v>10</v>
      </c>
      <c r="B22" s="13"/>
      <c r="C22" s="13"/>
      <c r="E22" s="53"/>
      <c r="F22" s="53"/>
      <c r="G22" s="58"/>
      <c r="H22" s="58"/>
    </row>
    <row r="23" spans="1:8" x14ac:dyDescent="0.2">
      <c r="A23" s="16"/>
      <c r="B23" s="13"/>
      <c r="C23" s="13"/>
      <c r="E23" s="53"/>
      <c r="F23" s="53"/>
      <c r="G23" s="58"/>
      <c r="H23" s="58"/>
    </row>
    <row r="24" spans="1:8" x14ac:dyDescent="0.2">
      <c r="A24" s="12" t="s">
        <v>11</v>
      </c>
      <c r="B24" s="13"/>
      <c r="C24" s="13"/>
      <c r="E24" s="53"/>
      <c r="F24" s="53"/>
      <c r="G24" s="58"/>
      <c r="H24" s="58"/>
    </row>
    <row r="25" spans="1:8" x14ac:dyDescent="0.2">
      <c r="A25" s="15" t="s">
        <v>13</v>
      </c>
      <c r="B25" s="13">
        <v>6581845</v>
      </c>
      <c r="C25" s="13">
        <v>63200242</v>
      </c>
      <c r="E25" s="53"/>
      <c r="F25" s="5"/>
      <c r="G25" s="58"/>
      <c r="H25" s="58"/>
    </row>
    <row r="26" spans="1:8" x14ac:dyDescent="0.2">
      <c r="A26" s="15" t="s">
        <v>14</v>
      </c>
      <c r="B26" s="13">
        <v>1037936940</v>
      </c>
      <c r="C26" s="13">
        <v>1001216014</v>
      </c>
      <c r="E26" s="53"/>
      <c r="F26" s="5"/>
      <c r="G26" s="58"/>
      <c r="H26" s="58"/>
    </row>
    <row r="27" spans="1:8" ht="25.5" x14ac:dyDescent="0.2">
      <c r="A27" s="15" t="s">
        <v>12</v>
      </c>
      <c r="B27" s="13">
        <v>32526</v>
      </c>
      <c r="C27" s="13">
        <v>1311971</v>
      </c>
      <c r="E27" s="53"/>
      <c r="F27" s="5"/>
      <c r="G27" s="58"/>
      <c r="H27" s="58"/>
    </row>
    <row r="28" spans="1:8" x14ac:dyDescent="0.2">
      <c r="A28" s="15" t="s">
        <v>15</v>
      </c>
      <c r="B28" s="13">
        <v>99447652</v>
      </c>
      <c r="C28" s="13">
        <v>111334666</v>
      </c>
      <c r="E28" s="7"/>
      <c r="F28" s="5"/>
      <c r="G28" s="58"/>
      <c r="H28" s="58"/>
    </row>
    <row r="29" spans="1:8" x14ac:dyDescent="0.2">
      <c r="A29" s="15" t="s">
        <v>99</v>
      </c>
      <c r="B29" s="13">
        <v>4277432</v>
      </c>
      <c r="C29" s="13">
        <v>4946892</v>
      </c>
      <c r="F29" s="5"/>
      <c r="G29" s="58"/>
      <c r="H29" s="58"/>
    </row>
    <row r="30" spans="1:8" x14ac:dyDescent="0.2">
      <c r="A30" s="15" t="s">
        <v>115</v>
      </c>
      <c r="B30" s="13">
        <v>5532751</v>
      </c>
      <c r="C30" s="13">
        <v>0</v>
      </c>
      <c r="E30" s="7"/>
      <c r="F30" s="5"/>
      <c r="G30" s="58"/>
      <c r="H30" s="58"/>
    </row>
    <row r="31" spans="1:8" x14ac:dyDescent="0.2">
      <c r="A31" s="15" t="s">
        <v>16</v>
      </c>
      <c r="B31" s="13">
        <v>624501</v>
      </c>
      <c r="C31" s="13">
        <v>401800</v>
      </c>
      <c r="F31" s="5"/>
      <c r="G31" s="58"/>
      <c r="H31" s="58"/>
    </row>
    <row r="32" spans="1:8" x14ac:dyDescent="0.2">
      <c r="A32" s="15" t="s">
        <v>17</v>
      </c>
      <c r="B32" s="13">
        <v>24057467</v>
      </c>
      <c r="C32" s="13">
        <v>26786050</v>
      </c>
      <c r="F32" s="5"/>
      <c r="G32" s="58"/>
      <c r="H32" s="58"/>
    </row>
    <row r="33" spans="1:9" x14ac:dyDescent="0.2">
      <c r="A33" s="16" t="s">
        <v>18</v>
      </c>
      <c r="B33" s="13">
        <v>89773238</v>
      </c>
      <c r="C33" s="13">
        <v>93649249</v>
      </c>
      <c r="F33" s="5"/>
      <c r="G33" s="58"/>
      <c r="H33" s="58"/>
    </row>
    <row r="34" spans="1:9" x14ac:dyDescent="0.2">
      <c r="A34" s="16"/>
      <c r="B34" s="13"/>
      <c r="C34" s="13"/>
      <c r="F34" s="58"/>
      <c r="G34" s="58"/>
      <c r="H34" s="58"/>
    </row>
    <row r="35" spans="1:9" s="7" customFormat="1" x14ac:dyDescent="0.2">
      <c r="A35" s="12" t="s">
        <v>19</v>
      </c>
      <c r="B35" s="17">
        <f>SUM(B25:B34)</f>
        <v>1268264352</v>
      </c>
      <c r="C35" s="17">
        <f>SUM(C25:C34)</f>
        <v>1302846884</v>
      </c>
      <c r="E35" s="2"/>
      <c r="F35" s="58"/>
      <c r="G35" s="58"/>
      <c r="H35" s="58"/>
    </row>
    <row r="36" spans="1:9" x14ac:dyDescent="0.2">
      <c r="A36" s="14"/>
      <c r="B36" s="13"/>
      <c r="C36" s="13"/>
      <c r="F36" s="58"/>
      <c r="G36" s="58"/>
      <c r="H36" s="58"/>
    </row>
    <row r="37" spans="1:9" s="7" customFormat="1" x14ac:dyDescent="0.2">
      <c r="A37" s="12" t="s">
        <v>20</v>
      </c>
      <c r="B37" s="17"/>
      <c r="C37" s="17"/>
      <c r="E37" s="2"/>
      <c r="F37" s="58"/>
      <c r="G37" s="58"/>
      <c r="H37" s="58"/>
    </row>
    <row r="38" spans="1:9" x14ac:dyDescent="0.2">
      <c r="A38" s="15" t="s">
        <v>21</v>
      </c>
      <c r="B38" s="13">
        <v>8509097</v>
      </c>
      <c r="C38" s="13">
        <v>8509097</v>
      </c>
      <c r="E38" s="53"/>
      <c r="F38" s="58"/>
      <c r="G38" s="58"/>
      <c r="H38" s="58"/>
      <c r="I38" s="61"/>
    </row>
    <row r="39" spans="1:9" x14ac:dyDescent="0.2">
      <c r="A39" s="15" t="s">
        <v>22</v>
      </c>
      <c r="B39" s="13">
        <v>1307509</v>
      </c>
      <c r="C39" s="13">
        <v>1307509</v>
      </c>
      <c r="F39" s="58"/>
      <c r="G39" s="58"/>
      <c r="H39" s="58"/>
      <c r="I39" s="58"/>
    </row>
    <row r="40" spans="1:9" ht="51" x14ac:dyDescent="0.2">
      <c r="A40" s="15" t="s">
        <v>116</v>
      </c>
      <c r="B40" s="13">
        <v>1509413</v>
      </c>
      <c r="C40" s="13">
        <v>1830223</v>
      </c>
      <c r="F40" s="58"/>
      <c r="G40" s="58"/>
      <c r="H40" s="58"/>
      <c r="I40" s="58"/>
    </row>
    <row r="41" spans="1:9" x14ac:dyDescent="0.2">
      <c r="A41" s="15" t="s">
        <v>23</v>
      </c>
      <c r="B41" s="13">
        <v>1689762</v>
      </c>
      <c r="C41" s="13">
        <v>1709302</v>
      </c>
      <c r="F41" s="58"/>
      <c r="G41" s="58"/>
      <c r="H41" s="58"/>
    </row>
    <row r="42" spans="1:9" x14ac:dyDescent="0.2">
      <c r="A42" s="15" t="s">
        <v>24</v>
      </c>
      <c r="B42" s="13">
        <v>189967301</v>
      </c>
      <c r="C42" s="13">
        <v>155870162</v>
      </c>
      <c r="F42" s="53"/>
      <c r="G42" s="58"/>
      <c r="H42" s="58"/>
    </row>
    <row r="43" spans="1:9" x14ac:dyDescent="0.2">
      <c r="A43" s="16"/>
      <c r="B43" s="13"/>
      <c r="C43" s="13"/>
      <c r="G43" s="58"/>
      <c r="H43" s="58"/>
    </row>
    <row r="44" spans="1:9" s="7" customFormat="1" x14ac:dyDescent="0.2">
      <c r="A44" s="12" t="s">
        <v>25</v>
      </c>
      <c r="B44" s="17">
        <f>SUM(B38:B43)</f>
        <v>202983082</v>
      </c>
      <c r="C44" s="17">
        <f>SUM(C38:C43)</f>
        <v>169226293</v>
      </c>
      <c r="E44" s="2"/>
      <c r="F44" s="2"/>
      <c r="G44" s="58"/>
      <c r="H44" s="58"/>
    </row>
    <row r="45" spans="1:9" x14ac:dyDescent="0.2">
      <c r="A45" s="16"/>
      <c r="B45" s="13"/>
      <c r="C45" s="13"/>
      <c r="G45" s="58"/>
      <c r="H45" s="58"/>
    </row>
    <row r="46" spans="1:9" s="7" customFormat="1" x14ac:dyDescent="0.2">
      <c r="A46" s="12" t="s">
        <v>26</v>
      </c>
      <c r="B46" s="17">
        <f>SUM(B35,B44)</f>
        <v>1471247434</v>
      </c>
      <c r="C46" s="17">
        <f>SUM(C35,C44)</f>
        <v>1472073177</v>
      </c>
      <c r="E46" s="2"/>
      <c r="F46" s="2"/>
      <c r="G46" s="58"/>
      <c r="H46" s="58"/>
    </row>
    <row r="47" spans="1:9" s="7" customFormat="1" x14ac:dyDescent="0.2">
      <c r="A47" s="4"/>
      <c r="B47" s="6"/>
      <c r="C47" s="6"/>
      <c r="E47" s="2"/>
      <c r="F47" s="2"/>
      <c r="G47" s="58"/>
    </row>
    <row r="48" spans="1:9" s="7" customFormat="1" x14ac:dyDescent="0.2">
      <c r="A48" s="4"/>
      <c r="B48" s="54">
        <f>B46-B20</f>
        <v>0</v>
      </c>
      <c r="C48" s="54">
        <f>C46-C20</f>
        <v>0</v>
      </c>
      <c r="E48" s="2"/>
      <c r="F48" s="2"/>
      <c r="G48" s="58"/>
    </row>
    <row r="49" spans="1:8" s="7" customFormat="1" x14ac:dyDescent="0.2">
      <c r="A49" s="4"/>
      <c r="B49" s="60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104</v>
      </c>
      <c r="B52" s="10"/>
      <c r="C52" s="10" t="s">
        <v>105</v>
      </c>
    </row>
    <row r="53" spans="1:8" ht="15" x14ac:dyDescent="0.25">
      <c r="B53" s="10"/>
      <c r="C53" s="10"/>
    </row>
    <row r="54" spans="1:8" ht="15" x14ac:dyDescent="0.25">
      <c r="A54" s="10" t="s">
        <v>111</v>
      </c>
      <c r="B54" s="10"/>
      <c r="C54" s="10" t="s">
        <v>112</v>
      </c>
    </row>
    <row r="60" spans="1:8" x14ac:dyDescent="0.2">
      <c r="A60" s="11" t="s">
        <v>91</v>
      </c>
      <c r="H60" s="5"/>
    </row>
    <row r="61" spans="1:8" s="5" customFormat="1" x14ac:dyDescent="0.2">
      <c r="A61" s="11" t="s">
        <v>92</v>
      </c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8" customWidth="1"/>
    <col min="4" max="4" width="17.85546875" style="18" customWidth="1"/>
    <col min="5" max="16384" width="9.140625" style="2"/>
  </cols>
  <sheetData>
    <row r="2" spans="2:4" ht="49.5" customHeight="1" x14ac:dyDescent="0.3">
      <c r="B2" s="97" t="s">
        <v>124</v>
      </c>
      <c r="C2" s="92"/>
      <c r="D2" s="92"/>
    </row>
    <row r="3" spans="2:4" ht="20.25" x14ac:dyDescent="0.3">
      <c r="B3" s="92" t="s">
        <v>94</v>
      </c>
      <c r="C3" s="92"/>
      <c r="D3" s="92"/>
    </row>
    <row r="4" spans="2:4" ht="20.25" x14ac:dyDescent="0.3">
      <c r="B4" s="93"/>
      <c r="C4" s="93"/>
      <c r="D4" s="2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57"/>
      <c r="C7" s="62" t="s">
        <v>126</v>
      </c>
      <c r="D7" s="62" t="s">
        <v>127</v>
      </c>
    </row>
    <row r="8" spans="2:4" x14ac:dyDescent="0.2">
      <c r="B8" s="20" t="s">
        <v>27</v>
      </c>
      <c r="C8" s="73">
        <v>91361523</v>
      </c>
      <c r="D8" s="73">
        <v>77359088</v>
      </c>
    </row>
    <row r="9" spans="2:4" x14ac:dyDescent="0.2">
      <c r="B9" s="20" t="s">
        <v>28</v>
      </c>
      <c r="C9" s="73">
        <v>-52769635</v>
      </c>
      <c r="D9" s="73">
        <v>-47806483</v>
      </c>
    </row>
    <row r="10" spans="2:4" x14ac:dyDescent="0.2">
      <c r="B10" s="20"/>
      <c r="C10" s="21"/>
      <c r="D10" s="21"/>
    </row>
    <row r="11" spans="2:4" s="7" customFormat="1" x14ac:dyDescent="0.2">
      <c r="B11" s="22" t="s">
        <v>29</v>
      </c>
      <c r="C11" s="23">
        <f>SUM(C8:C9)</f>
        <v>38591888</v>
      </c>
      <c r="D11" s="23">
        <f>SUM(D8:D9)</f>
        <v>29552605</v>
      </c>
    </row>
    <row r="12" spans="2:4" s="7" customFormat="1" x14ac:dyDescent="0.2">
      <c r="B12" s="22"/>
      <c r="C12" s="23"/>
      <c r="D12" s="23"/>
    </row>
    <row r="13" spans="2:4" ht="38.25" x14ac:dyDescent="0.2">
      <c r="B13" s="20" t="s">
        <v>30</v>
      </c>
      <c r="C13" s="73">
        <v>-1351285</v>
      </c>
      <c r="D13" s="73">
        <v>-13276461</v>
      </c>
    </row>
    <row r="14" spans="2:4" x14ac:dyDescent="0.2">
      <c r="B14" s="20" t="s">
        <v>117</v>
      </c>
      <c r="C14" s="73">
        <v>-1596732</v>
      </c>
      <c r="D14" s="73">
        <v>8810463</v>
      </c>
    </row>
    <row r="15" spans="2:4" x14ac:dyDescent="0.2">
      <c r="B15" s="20" t="s">
        <v>118</v>
      </c>
      <c r="C15" s="73">
        <v>75669858</v>
      </c>
      <c r="D15" s="73">
        <v>53989113</v>
      </c>
    </row>
    <row r="16" spans="2:4" x14ac:dyDescent="0.2">
      <c r="B16" s="20" t="s">
        <v>119</v>
      </c>
      <c r="C16" s="73">
        <v>-5975546</v>
      </c>
      <c r="D16" s="73">
        <v>-2653309</v>
      </c>
    </row>
    <row r="17" spans="2:4" ht="66.75" customHeight="1" x14ac:dyDescent="0.2">
      <c r="B17" s="20" t="s">
        <v>120</v>
      </c>
      <c r="C17" s="73">
        <v>6521</v>
      </c>
      <c r="D17" s="73">
        <v>51948</v>
      </c>
    </row>
    <row r="18" spans="2:4" ht="45" customHeight="1" x14ac:dyDescent="0.2">
      <c r="B18" s="20" t="s">
        <v>100</v>
      </c>
      <c r="C18" s="73">
        <v>-75746</v>
      </c>
      <c r="D18" s="73">
        <v>-68478</v>
      </c>
    </row>
    <row r="19" spans="2:4" x14ac:dyDescent="0.2">
      <c r="B19" s="20" t="s">
        <v>31</v>
      </c>
      <c r="C19" s="73">
        <v>131655</v>
      </c>
      <c r="D19" s="73">
        <v>86029</v>
      </c>
    </row>
    <row r="20" spans="2:4" x14ac:dyDescent="0.2">
      <c r="B20" s="20"/>
      <c r="C20" s="21"/>
      <c r="D20" s="21"/>
    </row>
    <row r="21" spans="2:4" s="7" customFormat="1" x14ac:dyDescent="0.2">
      <c r="B21" s="22" t="s">
        <v>32</v>
      </c>
      <c r="C21" s="23">
        <f>SUM(C13:C20)</f>
        <v>66808725</v>
      </c>
      <c r="D21" s="23">
        <f>SUM(D13:D19)</f>
        <v>46939305</v>
      </c>
    </row>
    <row r="22" spans="2:4" s="7" customFormat="1" x14ac:dyDescent="0.2">
      <c r="B22" s="22"/>
      <c r="C22" s="23"/>
      <c r="D22" s="23"/>
    </row>
    <row r="23" spans="2:4" s="7" customFormat="1" x14ac:dyDescent="0.2">
      <c r="B23" s="22" t="s">
        <v>33</v>
      </c>
      <c r="C23" s="23">
        <f>SUM(C11,C21)</f>
        <v>105400613</v>
      </c>
      <c r="D23" s="23">
        <f>SUM(D11,D21)</f>
        <v>76491910</v>
      </c>
    </row>
    <row r="24" spans="2:4" x14ac:dyDescent="0.2">
      <c r="B24" s="20" t="s">
        <v>34</v>
      </c>
      <c r="C24" s="73">
        <v>-29423462</v>
      </c>
      <c r="D24" s="73">
        <v>-27199555</v>
      </c>
    </row>
    <row r="25" spans="2:4" x14ac:dyDescent="0.2">
      <c r="B25" s="22"/>
      <c r="C25" s="21"/>
      <c r="D25" s="21"/>
    </row>
    <row r="26" spans="2:4" x14ac:dyDescent="0.2">
      <c r="B26" s="12" t="s">
        <v>80</v>
      </c>
      <c r="C26" s="24">
        <f>SUM(C23:C24)</f>
        <v>75977151</v>
      </c>
      <c r="D26" s="24">
        <f>SUM(D23:D24)</f>
        <v>49292355</v>
      </c>
    </row>
    <row r="27" spans="2:4" x14ac:dyDescent="0.2">
      <c r="B27" s="12"/>
      <c r="C27" s="24"/>
      <c r="D27" s="24"/>
    </row>
    <row r="28" spans="2:4" x14ac:dyDescent="0.2">
      <c r="B28" s="20" t="s">
        <v>121</v>
      </c>
      <c r="C28" s="73">
        <v>-19596921</v>
      </c>
      <c r="D28" s="73">
        <v>-25376194</v>
      </c>
    </row>
    <row r="29" spans="2:4" x14ac:dyDescent="0.2">
      <c r="B29" s="20"/>
      <c r="C29" s="21"/>
      <c r="D29" s="21"/>
    </row>
    <row r="30" spans="2:4" s="7" customFormat="1" x14ac:dyDescent="0.2">
      <c r="B30" s="22" t="s">
        <v>122</v>
      </c>
      <c r="C30" s="23">
        <f>SUM(C26:C28)</f>
        <v>56380230</v>
      </c>
      <c r="D30" s="23">
        <f>SUM(D26:D28)</f>
        <v>23916161</v>
      </c>
    </row>
    <row r="31" spans="2:4" s="7" customFormat="1" x14ac:dyDescent="0.2">
      <c r="B31" s="22"/>
      <c r="C31" s="23"/>
      <c r="D31" s="23"/>
    </row>
    <row r="32" spans="2:4" x14ac:dyDescent="0.2">
      <c r="B32" s="20" t="s">
        <v>35</v>
      </c>
      <c r="C32" s="73">
        <v>-9757837</v>
      </c>
      <c r="D32" s="73">
        <v>-3337752</v>
      </c>
    </row>
    <row r="33" spans="2:4" x14ac:dyDescent="0.2">
      <c r="B33" s="20"/>
      <c r="C33" s="73"/>
      <c r="D33" s="73"/>
    </row>
    <row r="34" spans="2:4" s="7" customFormat="1" x14ac:dyDescent="0.2">
      <c r="B34" s="22" t="s">
        <v>36</v>
      </c>
      <c r="C34" s="24">
        <f>SUM(C30:C32)</f>
        <v>46622393</v>
      </c>
      <c r="D34" s="24">
        <f>SUM(D30:D32)</f>
        <v>20578409</v>
      </c>
    </row>
    <row r="35" spans="2:4" x14ac:dyDescent="0.2">
      <c r="B35" s="20"/>
      <c r="C35" s="87"/>
      <c r="D35" s="87"/>
    </row>
    <row r="36" spans="2:4" x14ac:dyDescent="0.2">
      <c r="B36" s="20" t="s">
        <v>123</v>
      </c>
      <c r="C36" s="73">
        <v>2491</v>
      </c>
      <c r="D36" s="73">
        <v>1072</v>
      </c>
    </row>
    <row r="38" spans="2:4" x14ac:dyDescent="0.2">
      <c r="C38" s="25"/>
      <c r="D38" s="25"/>
    </row>
    <row r="40" spans="2:4" x14ac:dyDescent="0.2">
      <c r="C40" s="26"/>
      <c r="D40" s="26"/>
    </row>
    <row r="42" spans="2:4" ht="15" x14ac:dyDescent="0.25">
      <c r="B42" s="10" t="str">
        <f>'Ф1 конс'!A52</f>
        <v>И.о Председателя Правления</v>
      </c>
      <c r="C42" s="10"/>
      <c r="D42" s="10" t="str">
        <f>'Ф1 конс'!C52</f>
        <v>Миронов П.В.</v>
      </c>
    </row>
    <row r="43" spans="2:4" ht="15" x14ac:dyDescent="0.25">
      <c r="C43" s="10"/>
      <c r="D43" s="10"/>
    </row>
    <row r="44" spans="2:4" ht="15" x14ac:dyDescent="0.25">
      <c r="B44" s="10" t="str">
        <f>'Ф1 конс'!A54</f>
        <v>Главный бухгалтер</v>
      </c>
      <c r="C44" s="10"/>
      <c r="D44" s="10" t="str">
        <f>'Ф1 конс'!C54</f>
        <v>Уалибекова Н.А.</v>
      </c>
    </row>
    <row r="45" spans="2:4" x14ac:dyDescent="0.2">
      <c r="C45" s="2"/>
      <c r="D45" s="2"/>
    </row>
    <row r="46" spans="2:4" x14ac:dyDescent="0.2">
      <c r="C46" s="27"/>
      <c r="D46" s="27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B50" s="11" t="str">
        <f>'Ф1 конс'!A60</f>
        <v>Исполнитель Масимова Д.Ш.</v>
      </c>
      <c r="C50" s="27"/>
      <c r="D50" s="27"/>
    </row>
    <row r="51" spans="2:4" x14ac:dyDescent="0.2">
      <c r="B51" s="11" t="str">
        <f>'Ф1 конс'!A61</f>
        <v>Тел.258-59-55 вн.1603</v>
      </c>
      <c r="C51" s="27"/>
      <c r="D51" s="27"/>
    </row>
    <row r="52" spans="2:4" x14ac:dyDescent="0.2">
      <c r="C52" s="27"/>
      <c r="D52" s="27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89"/>
  <sheetViews>
    <sheetView zoomScale="80" zoomScaleNormal="80" workbookViewId="0"/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66" bestFit="1" customWidth="1"/>
    <col min="8" max="8" width="59" style="30" customWidth="1"/>
    <col min="9" max="9" width="19.5703125" style="66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5" ht="20.25" customHeight="1" x14ac:dyDescent="0.3">
      <c r="C2" s="92" t="s">
        <v>131</v>
      </c>
      <c r="D2" s="92"/>
      <c r="E2" s="92"/>
    </row>
    <row r="3" spans="3:5" ht="17.25" customHeight="1" x14ac:dyDescent="0.3">
      <c r="C3" s="92" t="s">
        <v>78</v>
      </c>
      <c r="D3" s="92"/>
      <c r="E3" s="92"/>
    </row>
    <row r="4" spans="3:5" ht="20.25" x14ac:dyDescent="0.3">
      <c r="C4" s="92" t="s">
        <v>94</v>
      </c>
      <c r="D4" s="92"/>
      <c r="E4" s="92"/>
    </row>
    <row r="5" spans="3:5" x14ac:dyDescent="0.2">
      <c r="E5" s="3"/>
    </row>
    <row r="6" spans="3:5" x14ac:dyDescent="0.2">
      <c r="E6" s="3" t="s">
        <v>0</v>
      </c>
    </row>
    <row r="7" spans="3:5" ht="42.75" customHeight="1" x14ac:dyDescent="0.2">
      <c r="C7" s="67"/>
      <c r="D7" s="62" t="s">
        <v>126</v>
      </c>
      <c r="E7" s="62" t="s">
        <v>127</v>
      </c>
    </row>
    <row r="8" spans="3:5" ht="25.5" x14ac:dyDescent="0.2">
      <c r="C8" s="44" t="s">
        <v>43</v>
      </c>
      <c r="D8" s="75"/>
      <c r="E8" s="75"/>
    </row>
    <row r="9" spans="3:5" x14ac:dyDescent="0.2">
      <c r="C9" s="45" t="s">
        <v>44</v>
      </c>
      <c r="D9" s="75"/>
      <c r="E9" s="75"/>
    </row>
    <row r="10" spans="3:5" ht="25.5" x14ac:dyDescent="0.2">
      <c r="C10" s="46" t="s">
        <v>45</v>
      </c>
      <c r="D10" s="73">
        <v>1189775</v>
      </c>
      <c r="E10" s="73">
        <v>3897541</v>
      </c>
    </row>
    <row r="11" spans="3:5" x14ac:dyDescent="0.2">
      <c r="C11" s="46" t="s">
        <v>46</v>
      </c>
      <c r="D11" s="73">
        <v>74811191</v>
      </c>
      <c r="E11" s="73">
        <v>54581801</v>
      </c>
    </row>
    <row r="12" spans="3:5" ht="51" x14ac:dyDescent="0.2">
      <c r="C12" s="46" t="s">
        <v>106</v>
      </c>
      <c r="D12" s="73">
        <v>1943486</v>
      </c>
      <c r="E12" s="73">
        <v>1226248</v>
      </c>
    </row>
    <row r="13" spans="3:5" x14ac:dyDescent="0.2">
      <c r="C13" s="46"/>
      <c r="D13" s="73"/>
      <c r="E13" s="73"/>
    </row>
    <row r="14" spans="3:5" x14ac:dyDescent="0.2">
      <c r="C14" s="46"/>
      <c r="D14" s="73"/>
      <c r="E14" s="73"/>
    </row>
    <row r="15" spans="3:5" x14ac:dyDescent="0.2">
      <c r="C15" s="46" t="s">
        <v>47</v>
      </c>
      <c r="D15" s="73">
        <v>-2282810</v>
      </c>
      <c r="E15" s="73">
        <v>-1595189</v>
      </c>
    </row>
    <row r="16" spans="3:5" x14ac:dyDescent="0.2">
      <c r="C16" s="46" t="s">
        <v>48</v>
      </c>
      <c r="D16" s="73">
        <v>-39323476</v>
      </c>
      <c r="E16" s="73">
        <v>-33625526</v>
      </c>
    </row>
    <row r="17" spans="2:13" x14ac:dyDescent="0.2">
      <c r="C17" s="46" t="s">
        <v>49</v>
      </c>
      <c r="D17" s="73">
        <v>-5166150</v>
      </c>
      <c r="E17" s="73">
        <v>-5166150</v>
      </c>
      <c r="M17" s="68"/>
    </row>
    <row r="18" spans="2:13" x14ac:dyDescent="0.2">
      <c r="C18" s="46" t="s">
        <v>50</v>
      </c>
      <c r="D18" s="73">
        <v>-4569342</v>
      </c>
      <c r="E18" s="73">
        <v>-5137614</v>
      </c>
      <c r="L18" s="66"/>
    </row>
    <row r="19" spans="2:13" x14ac:dyDescent="0.2">
      <c r="C19" s="46" t="s">
        <v>101</v>
      </c>
      <c r="D19" s="84">
        <v>-1484591</v>
      </c>
      <c r="E19" s="73">
        <v>-1471026</v>
      </c>
      <c r="L19" s="66"/>
    </row>
    <row r="20" spans="2:13" x14ac:dyDescent="0.2">
      <c r="B20" s="30" t="s">
        <v>79</v>
      </c>
      <c r="C20" s="46"/>
      <c r="D20" s="73"/>
      <c r="E20" s="73"/>
    </row>
    <row r="21" spans="2:13" x14ac:dyDescent="0.2">
      <c r="C21" s="46"/>
      <c r="D21" s="73"/>
      <c r="E21" s="73"/>
    </row>
    <row r="22" spans="2:13" x14ac:dyDescent="0.2">
      <c r="C22" s="46" t="s">
        <v>51</v>
      </c>
      <c r="D22" s="73">
        <v>72383367</v>
      </c>
      <c r="E22" s="73">
        <v>53933853</v>
      </c>
    </row>
    <row r="23" spans="2:13" x14ac:dyDescent="0.2">
      <c r="C23" s="46" t="s">
        <v>52</v>
      </c>
      <c r="D23" s="73">
        <v>-5986132</v>
      </c>
      <c r="E23" s="73">
        <v>-2645665</v>
      </c>
    </row>
    <row r="24" spans="2:13" x14ac:dyDescent="0.2">
      <c r="C24" s="46" t="s">
        <v>53</v>
      </c>
      <c r="D24" s="73">
        <v>1325989</v>
      </c>
      <c r="E24" s="73">
        <v>732334</v>
      </c>
    </row>
    <row r="25" spans="2:13" x14ac:dyDescent="0.2">
      <c r="C25" s="46" t="s">
        <v>54</v>
      </c>
      <c r="D25" s="73">
        <v>-22274050</v>
      </c>
      <c r="E25" s="73">
        <v>-24829331</v>
      </c>
    </row>
    <row r="26" spans="2:13" ht="25.5" x14ac:dyDescent="0.2">
      <c r="C26" s="47" t="s">
        <v>55</v>
      </c>
      <c r="D26" s="74">
        <f>SUM(D10:D25)</f>
        <v>70567257</v>
      </c>
      <c r="E26" s="74">
        <f>SUM(E10:E25)</f>
        <v>39901276</v>
      </c>
    </row>
    <row r="27" spans="2:13" s="40" customFormat="1" ht="18.75" customHeight="1" x14ac:dyDescent="0.2">
      <c r="C27" s="48"/>
      <c r="D27" s="76"/>
      <c r="E27" s="76"/>
      <c r="G27" s="66"/>
      <c r="H27" s="30"/>
      <c r="I27" s="66"/>
      <c r="J27" s="30"/>
    </row>
    <row r="28" spans="2:13" ht="15" x14ac:dyDescent="0.25">
      <c r="C28" s="69" t="s">
        <v>56</v>
      </c>
      <c r="D28" s="75"/>
      <c r="E28" s="75"/>
    </row>
    <row r="29" spans="2:13" x14ac:dyDescent="0.2">
      <c r="C29" s="47" t="s">
        <v>57</v>
      </c>
      <c r="D29" s="76"/>
      <c r="E29" s="76"/>
    </row>
    <row r="30" spans="2:13" x14ac:dyDescent="0.2">
      <c r="C30" s="49" t="s">
        <v>3</v>
      </c>
      <c r="D30" s="73">
        <v>-1618348</v>
      </c>
      <c r="E30" s="73">
        <v>-870242</v>
      </c>
    </row>
    <row r="31" spans="2:13" ht="33" customHeight="1" x14ac:dyDescent="0.2">
      <c r="C31" s="49" t="s">
        <v>58</v>
      </c>
      <c r="D31" s="73">
        <v>-4201462</v>
      </c>
      <c r="E31" s="73">
        <v>27154243</v>
      </c>
    </row>
    <row r="32" spans="2:13" x14ac:dyDescent="0.2">
      <c r="C32" s="49" t="s">
        <v>5</v>
      </c>
      <c r="D32" s="73">
        <v>-8256486</v>
      </c>
      <c r="E32" s="73">
        <v>-3072898</v>
      </c>
    </row>
    <row r="33" spans="3:5" x14ac:dyDescent="0.2">
      <c r="C33" s="46" t="s">
        <v>59</v>
      </c>
      <c r="D33" s="73">
        <v>-110927931</v>
      </c>
      <c r="E33" s="73">
        <v>-65711912</v>
      </c>
    </row>
    <row r="34" spans="3:5" x14ac:dyDescent="0.2">
      <c r="C34" s="46" t="s">
        <v>98</v>
      </c>
      <c r="D34" s="73">
        <v>75608</v>
      </c>
      <c r="E34" s="73">
        <v>11756</v>
      </c>
    </row>
    <row r="35" spans="3:5" x14ac:dyDescent="0.2">
      <c r="C35" s="46" t="s">
        <v>8</v>
      </c>
      <c r="D35" s="73">
        <v>444219</v>
      </c>
      <c r="E35" s="73">
        <v>-2037796</v>
      </c>
    </row>
    <row r="36" spans="3:5" x14ac:dyDescent="0.2">
      <c r="C36" s="47" t="s">
        <v>60</v>
      </c>
      <c r="D36" s="73"/>
      <c r="E36" s="73"/>
    </row>
    <row r="37" spans="3:5" x14ac:dyDescent="0.2">
      <c r="C37" s="49" t="s">
        <v>61</v>
      </c>
      <c r="D37" s="73">
        <v>-56331601</v>
      </c>
      <c r="E37" s="73">
        <v>1442885</v>
      </c>
    </row>
    <row r="38" spans="3:5" x14ac:dyDescent="0.2">
      <c r="C38" s="49" t="s">
        <v>62</v>
      </c>
      <c r="D38" s="73">
        <v>29117387</v>
      </c>
      <c r="E38" s="73">
        <v>73254655</v>
      </c>
    </row>
    <row r="39" spans="3:5" ht="25.5" x14ac:dyDescent="0.2">
      <c r="C39" s="49" t="s">
        <v>63</v>
      </c>
      <c r="D39" s="73">
        <v>-1279445</v>
      </c>
      <c r="E39" s="73">
        <v>452137</v>
      </c>
    </row>
    <row r="40" spans="3:5" x14ac:dyDescent="0.2">
      <c r="C40" s="49" t="s">
        <v>17</v>
      </c>
      <c r="D40" s="73">
        <v>-6534581</v>
      </c>
      <c r="E40" s="73">
        <v>1842512</v>
      </c>
    </row>
    <row r="41" spans="3:5" ht="25.5" x14ac:dyDescent="0.2">
      <c r="C41" s="47" t="s">
        <v>64</v>
      </c>
      <c r="D41" s="74">
        <f>SUM(D26:D40)</f>
        <v>-88945383</v>
      </c>
      <c r="E41" s="74">
        <f>SUM(E26:E40)</f>
        <v>72366616</v>
      </c>
    </row>
    <row r="42" spans="3:5" x14ac:dyDescent="0.2">
      <c r="C42" s="67"/>
      <c r="D42" s="75"/>
      <c r="E42" s="75"/>
    </row>
    <row r="43" spans="3:5" x14ac:dyDescent="0.2">
      <c r="C43" s="49" t="s">
        <v>65</v>
      </c>
      <c r="D43" s="73">
        <v>-3947620</v>
      </c>
      <c r="E43" s="73">
        <v>-776811</v>
      </c>
    </row>
    <row r="44" spans="3:5" x14ac:dyDescent="0.2">
      <c r="C44" s="67"/>
      <c r="D44" s="75"/>
      <c r="E44" s="75"/>
    </row>
    <row r="45" spans="3:5" ht="25.5" x14ac:dyDescent="0.2">
      <c r="C45" s="50" t="s">
        <v>66</v>
      </c>
      <c r="D45" s="74">
        <f>SUM(D41:D43)</f>
        <v>-92893003</v>
      </c>
      <c r="E45" s="74">
        <f>SUM(E41:E43)</f>
        <v>71589805</v>
      </c>
    </row>
    <row r="46" spans="3:5" ht="102" customHeight="1" x14ac:dyDescent="0.2">
      <c r="C46" s="70"/>
      <c r="D46" s="77"/>
      <c r="E46" s="77"/>
    </row>
    <row r="47" spans="3:5" ht="12" customHeight="1" x14ac:dyDescent="0.2">
      <c r="C47" s="39"/>
      <c r="D47" s="40"/>
      <c r="E47" s="40"/>
    </row>
    <row r="48" spans="3:5" ht="12" customHeight="1" x14ac:dyDescent="0.2">
      <c r="C48" s="39"/>
      <c r="D48" s="40"/>
      <c r="E48" s="40"/>
    </row>
    <row r="49" spans="3:9" x14ac:dyDescent="0.2">
      <c r="C49" s="39"/>
      <c r="D49" s="40"/>
      <c r="E49" s="40"/>
    </row>
    <row r="50" spans="3:9" x14ac:dyDescent="0.2">
      <c r="C50" s="39"/>
      <c r="D50" s="40"/>
      <c r="E50" s="40"/>
    </row>
    <row r="51" spans="3:9" x14ac:dyDescent="0.2">
      <c r="C51" s="39"/>
      <c r="D51" s="40"/>
      <c r="E51" s="40"/>
    </row>
    <row r="52" spans="3:9" x14ac:dyDescent="0.2">
      <c r="C52" s="39"/>
      <c r="D52" s="40"/>
      <c r="E52" s="40"/>
    </row>
    <row r="53" spans="3:9" x14ac:dyDescent="0.2">
      <c r="C53" s="39"/>
      <c r="D53" s="40"/>
      <c r="E53" s="40"/>
    </row>
    <row r="54" spans="3:9" x14ac:dyDescent="0.2">
      <c r="C54" s="39"/>
      <c r="D54" s="40"/>
      <c r="E54" s="40"/>
      <c r="I54" s="59"/>
    </row>
    <row r="55" spans="3:9" x14ac:dyDescent="0.2">
      <c r="C55" s="71"/>
      <c r="D55" s="78"/>
      <c r="E55" s="78"/>
    </row>
    <row r="56" spans="3:9" ht="25.5" x14ac:dyDescent="0.2">
      <c r="C56" s="44" t="s">
        <v>67</v>
      </c>
      <c r="D56" s="76"/>
      <c r="E56" s="76"/>
    </row>
    <row r="57" spans="3:9" ht="25.5" x14ac:dyDescent="0.2">
      <c r="C57" s="49" t="s">
        <v>68</v>
      </c>
      <c r="D57" s="73">
        <v>-5244781</v>
      </c>
      <c r="E57" s="73">
        <v>-1862287</v>
      </c>
    </row>
    <row r="58" spans="3:9" x14ac:dyDescent="0.2">
      <c r="C58" s="49" t="s">
        <v>69</v>
      </c>
      <c r="D58" s="81">
        <v>25735</v>
      </c>
      <c r="E58" s="73">
        <v>82811</v>
      </c>
    </row>
    <row r="59" spans="3:9" ht="56.25" customHeight="1" x14ac:dyDescent="0.2">
      <c r="C59" s="49" t="s">
        <v>107</v>
      </c>
      <c r="D59" s="73">
        <v>126738159</v>
      </c>
      <c r="E59" s="73">
        <v>164121951</v>
      </c>
    </row>
    <row r="60" spans="3:9" ht="42.75" customHeight="1" x14ac:dyDescent="0.2">
      <c r="C60" s="49" t="s">
        <v>108</v>
      </c>
      <c r="D60" s="73">
        <v>-205548770</v>
      </c>
      <c r="E60" s="73">
        <v>-212372754</v>
      </c>
    </row>
    <row r="61" spans="3:9" ht="25.5" x14ac:dyDescent="0.2">
      <c r="C61" s="50" t="s">
        <v>70</v>
      </c>
      <c r="D61" s="74">
        <f>SUM(D57:D60)</f>
        <v>-84029657</v>
      </c>
      <c r="E61" s="74">
        <f>SUM(E57:E60)</f>
        <v>-50030279</v>
      </c>
    </row>
    <row r="62" spans="3:9" x14ac:dyDescent="0.2">
      <c r="C62" s="67"/>
      <c r="D62" s="75"/>
      <c r="E62" s="75"/>
    </row>
    <row r="63" spans="3:9" ht="26.25" customHeight="1" x14ac:dyDescent="0.2">
      <c r="C63" s="44" t="s">
        <v>71</v>
      </c>
      <c r="D63" s="75"/>
      <c r="E63" s="75"/>
    </row>
    <row r="64" spans="3:9" x14ac:dyDescent="0.2">
      <c r="C64" s="49" t="s">
        <v>85</v>
      </c>
      <c r="D64" s="73">
        <v>-931119</v>
      </c>
      <c r="E64" s="73">
        <v>-6770</v>
      </c>
    </row>
    <row r="65" spans="3:7" x14ac:dyDescent="0.2">
      <c r="C65" s="49" t="s">
        <v>97</v>
      </c>
      <c r="D65" s="73">
        <v>0</v>
      </c>
      <c r="E65" s="73">
        <v>-3986815</v>
      </c>
    </row>
    <row r="66" spans="3:7" x14ac:dyDescent="0.2">
      <c r="C66" s="49" t="s">
        <v>84</v>
      </c>
      <c r="D66" s="73">
        <v>-11570001</v>
      </c>
      <c r="E66" s="73">
        <v>0</v>
      </c>
    </row>
    <row r="67" spans="3:7" x14ac:dyDescent="0.2">
      <c r="C67" s="49" t="s">
        <v>72</v>
      </c>
      <c r="D67" s="73">
        <v>-3924011</v>
      </c>
      <c r="E67" s="73">
        <v>-6372</v>
      </c>
    </row>
    <row r="68" spans="3:7" x14ac:dyDescent="0.2">
      <c r="C68" s="50" t="s">
        <v>73</v>
      </c>
      <c r="D68" s="74">
        <f>SUM(D64:D67)</f>
        <v>-16425131</v>
      </c>
      <c r="E68" s="74">
        <f>SUM(E64:E67)</f>
        <v>-3999957</v>
      </c>
    </row>
    <row r="69" spans="3:7" x14ac:dyDescent="0.2">
      <c r="C69" s="67"/>
      <c r="D69" s="75"/>
      <c r="E69" s="75"/>
    </row>
    <row r="70" spans="3:7" ht="25.5" x14ac:dyDescent="0.2">
      <c r="C70" s="46" t="s">
        <v>74</v>
      </c>
      <c r="D70" s="73">
        <v>1771848</v>
      </c>
      <c r="E70" s="73">
        <v>-1859915</v>
      </c>
    </row>
    <row r="71" spans="3:7" x14ac:dyDescent="0.2">
      <c r="C71" s="67"/>
      <c r="D71" s="75"/>
      <c r="E71" s="75"/>
    </row>
    <row r="72" spans="3:7" x14ac:dyDescent="0.2">
      <c r="C72" s="51" t="s">
        <v>75</v>
      </c>
      <c r="D72" s="74">
        <f>SUM(D45,D61,D68,D70)</f>
        <v>-191575943</v>
      </c>
      <c r="E72" s="74">
        <f>SUM(E45,E61,E68,E70)</f>
        <v>15699654</v>
      </c>
    </row>
    <row r="73" spans="3:7" x14ac:dyDescent="0.2">
      <c r="C73" s="67"/>
      <c r="D73" s="74"/>
      <c r="E73" s="74"/>
    </row>
    <row r="74" spans="3:7" x14ac:dyDescent="0.2">
      <c r="C74" s="51" t="s">
        <v>76</v>
      </c>
      <c r="D74" s="74">
        <f>'Ф1 конс'!C9</f>
        <v>304826880</v>
      </c>
      <c r="E74" s="74">
        <v>157375235</v>
      </c>
    </row>
    <row r="75" spans="3:7" x14ac:dyDescent="0.2">
      <c r="C75" s="51" t="s">
        <v>77</v>
      </c>
      <c r="D75" s="74">
        <f>'Ф1 конс'!B9</f>
        <v>113250937</v>
      </c>
      <c r="E75" s="74">
        <f>E74+E72</f>
        <v>173074889</v>
      </c>
      <c r="F75" s="64"/>
      <c r="G75" s="5"/>
    </row>
    <row r="77" spans="3:7" x14ac:dyDescent="0.2">
      <c r="D77" s="72"/>
      <c r="E77" s="65">
        <f>E72+E74-E75</f>
        <v>0</v>
      </c>
    </row>
    <row r="78" spans="3:7" x14ac:dyDescent="0.2">
      <c r="D78" s="80"/>
    </row>
    <row r="80" spans="3:7" ht="15" x14ac:dyDescent="0.25">
      <c r="C80" s="10" t="str">
        <f>'Ф1 конс'!A52</f>
        <v>И.о Председателя Правления</v>
      </c>
      <c r="D80" s="10"/>
      <c r="E80" s="10" t="str">
        <f>'Ф1 конс'!C52</f>
        <v>Миронов П.В.</v>
      </c>
    </row>
    <row r="81" spans="3:5" ht="15" x14ac:dyDescent="0.25">
      <c r="C81" s="2"/>
      <c r="D81" s="27"/>
      <c r="E81" s="10"/>
    </row>
    <row r="82" spans="3:5" ht="15" x14ac:dyDescent="0.25">
      <c r="C82" s="10" t="str">
        <f>'Ф1 конс'!A54</f>
        <v>Главный бухгалтер</v>
      </c>
      <c r="D82" s="10"/>
      <c r="E82" s="10" t="str">
        <f>'Ф1 конс'!C54</f>
        <v>Уалибекова Н.А.</v>
      </c>
    </row>
    <row r="83" spans="3:5" x14ac:dyDescent="0.2">
      <c r="C83" s="2"/>
      <c r="D83" s="27"/>
      <c r="E83" s="2"/>
    </row>
    <row r="84" spans="3:5" x14ac:dyDescent="0.2">
      <c r="C84" s="2"/>
      <c r="D84" s="27"/>
      <c r="E84" s="2"/>
    </row>
    <row r="85" spans="3:5" x14ac:dyDescent="0.2">
      <c r="C85" s="2"/>
      <c r="D85" s="27"/>
      <c r="E85" s="2"/>
    </row>
    <row r="86" spans="3:5" x14ac:dyDescent="0.2">
      <c r="C86" s="2"/>
      <c r="D86" s="27"/>
      <c r="E86" s="2"/>
    </row>
    <row r="87" spans="3:5" x14ac:dyDescent="0.2">
      <c r="C87" s="2"/>
      <c r="D87" s="27"/>
      <c r="E87" s="2"/>
    </row>
    <row r="88" spans="3:5" x14ac:dyDescent="0.2">
      <c r="C88" s="11" t="str">
        <f>'Ф1 конс'!A60</f>
        <v>Исполнитель Масимова Д.Ш.</v>
      </c>
      <c r="D88" s="27"/>
      <c r="E88" s="2"/>
    </row>
    <row r="89" spans="3:5" x14ac:dyDescent="0.2">
      <c r="C89" s="11" t="str">
        <f>'Ф1 конс'!A61</f>
        <v>Тел.258-59-55 вн.1603</v>
      </c>
      <c r="D89" s="27"/>
      <c r="E89" s="2"/>
    </row>
  </sheetData>
  <mergeCells count="3">
    <mergeCell ref="C4:E4"/>
    <mergeCell ref="C2:E2"/>
    <mergeCell ref="C3:E3"/>
  </mergeCells>
  <conditionalFormatting sqref="D77:E7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80"/>
  <sheetViews>
    <sheetView zoomScale="80" zoomScaleNormal="80" workbookViewId="0"/>
  </sheetViews>
  <sheetFormatPr defaultColWidth="9.140625" defaultRowHeight="12.75" x14ac:dyDescent="0.2"/>
  <cols>
    <col min="1" max="1" width="9.140625" style="30"/>
    <col min="2" max="2" width="34.7109375" style="30" customWidth="1"/>
    <col min="3" max="3" width="15" style="30" customWidth="1"/>
    <col min="4" max="6" width="17" style="29" customWidth="1"/>
    <col min="7" max="7" width="16.7109375" style="29" customWidth="1"/>
    <col min="8" max="8" width="19.140625" style="29" customWidth="1"/>
    <col min="9" max="9" width="17" style="29" customWidth="1"/>
    <col min="10" max="11" width="9.140625" style="30"/>
    <col min="12" max="12" width="12.28515625" style="30" bestFit="1" customWidth="1"/>
    <col min="13" max="14" width="9.42578125" style="30" bestFit="1" customWidth="1"/>
    <col min="15" max="15" width="11.7109375" style="30" bestFit="1" customWidth="1"/>
    <col min="16" max="16" width="11.140625" style="30" bestFit="1" customWidth="1"/>
    <col min="17" max="17" width="9.28515625" style="30" bestFit="1" customWidth="1"/>
    <col min="18" max="18" width="12.28515625" style="30" bestFit="1" customWidth="1"/>
    <col min="19" max="19" width="13.28515625" style="30" bestFit="1" customWidth="1"/>
    <col min="20" max="16384" width="9.140625" style="30"/>
  </cols>
  <sheetData>
    <row r="2" spans="2:19" ht="18" customHeight="1" x14ac:dyDescent="0.3">
      <c r="B2" s="92" t="s">
        <v>130</v>
      </c>
      <c r="C2" s="92"/>
      <c r="D2" s="92"/>
      <c r="E2" s="92"/>
      <c r="F2" s="92"/>
      <c r="G2" s="92"/>
      <c r="H2" s="92"/>
      <c r="I2" s="92"/>
    </row>
    <row r="3" spans="2:19" ht="18" customHeight="1" x14ac:dyDescent="0.3">
      <c r="B3" s="92" t="s">
        <v>94</v>
      </c>
      <c r="C3" s="92"/>
      <c r="D3" s="92"/>
      <c r="E3" s="92"/>
      <c r="F3" s="92"/>
      <c r="G3" s="92"/>
      <c r="H3" s="92"/>
      <c r="I3" s="92"/>
    </row>
    <row r="4" spans="2:19" ht="18" customHeight="1" x14ac:dyDescent="0.3">
      <c r="B4" s="93"/>
      <c r="C4" s="93"/>
      <c r="D4" s="93"/>
      <c r="E4" s="93"/>
      <c r="F4" s="93"/>
      <c r="G4" s="93"/>
      <c r="H4" s="93"/>
      <c r="I4" s="93"/>
    </row>
    <row r="5" spans="2:19" ht="18" customHeight="1" x14ac:dyDescent="0.25">
      <c r="B5" s="28"/>
      <c r="C5" s="28"/>
      <c r="I5" s="31" t="s">
        <v>0</v>
      </c>
    </row>
    <row r="6" spans="2:19" ht="156.75" customHeight="1" x14ac:dyDescent="0.2">
      <c r="B6" s="32"/>
      <c r="C6" s="95" t="s">
        <v>37</v>
      </c>
      <c r="D6" s="96" t="s">
        <v>21</v>
      </c>
      <c r="E6" s="56" t="s">
        <v>22</v>
      </c>
      <c r="F6" s="56" t="s">
        <v>109</v>
      </c>
      <c r="G6" s="56" t="s">
        <v>23</v>
      </c>
      <c r="H6" s="56" t="s">
        <v>38</v>
      </c>
      <c r="I6" s="56" t="s">
        <v>39</v>
      </c>
    </row>
    <row r="7" spans="2:19" ht="31.5" customHeight="1" x14ac:dyDescent="0.2">
      <c r="B7" s="32"/>
      <c r="C7" s="32" t="s">
        <v>40</v>
      </c>
      <c r="D7" s="33" t="s">
        <v>41</v>
      </c>
      <c r="E7" s="34"/>
      <c r="F7" s="34"/>
      <c r="G7" s="34"/>
      <c r="H7" s="34"/>
      <c r="I7" s="34"/>
    </row>
    <row r="8" spans="2:19" x14ac:dyDescent="0.2">
      <c r="B8" s="37" t="s">
        <v>89</v>
      </c>
      <c r="C8" s="74">
        <v>13331901</v>
      </c>
      <c r="D8" s="74">
        <v>-143562</v>
      </c>
      <c r="E8" s="74">
        <v>1307509</v>
      </c>
      <c r="F8" s="74">
        <v>-2374276</v>
      </c>
      <c r="G8" s="74">
        <v>1748382</v>
      </c>
      <c r="H8" s="74">
        <v>122657487</v>
      </c>
      <c r="I8" s="74">
        <f>SUM(C8:H8)</f>
        <v>136527441</v>
      </c>
      <c r="L8" s="64"/>
      <c r="M8" s="64"/>
      <c r="N8" s="64"/>
      <c r="O8" s="64"/>
      <c r="P8" s="64"/>
      <c r="Q8" s="64"/>
      <c r="R8" s="64"/>
      <c r="S8" s="64"/>
    </row>
    <row r="9" spans="2:19" x14ac:dyDescent="0.2">
      <c r="B9" s="32"/>
      <c r="C9" s="73"/>
      <c r="D9" s="73"/>
      <c r="E9" s="73"/>
      <c r="F9" s="73"/>
      <c r="G9" s="73"/>
      <c r="H9" s="73"/>
      <c r="I9" s="74"/>
      <c r="L9" s="64"/>
      <c r="M9" s="64"/>
      <c r="N9" s="64"/>
      <c r="O9" s="64"/>
      <c r="P9" s="64"/>
      <c r="Q9" s="64"/>
      <c r="R9" s="64"/>
      <c r="S9" s="64"/>
    </row>
    <row r="10" spans="2:19" x14ac:dyDescent="0.2">
      <c r="B10" s="55" t="s">
        <v>42</v>
      </c>
      <c r="C10" s="73"/>
      <c r="D10" s="73"/>
      <c r="E10" s="73"/>
      <c r="F10" s="73"/>
      <c r="G10" s="73"/>
      <c r="H10" s="73">
        <v>20578409</v>
      </c>
      <c r="I10" s="74">
        <f>SUM(C10:H10)</f>
        <v>20578409</v>
      </c>
      <c r="L10" s="64"/>
      <c r="M10" s="64"/>
      <c r="N10" s="64"/>
      <c r="O10" s="64"/>
      <c r="P10" s="64"/>
      <c r="Q10" s="64"/>
      <c r="R10" s="64"/>
      <c r="S10" s="64"/>
    </row>
    <row r="11" spans="2:19" ht="25.5" x14ac:dyDescent="0.2">
      <c r="B11" s="36" t="s">
        <v>81</v>
      </c>
      <c r="C11" s="73"/>
      <c r="D11" s="73"/>
      <c r="E11" s="73"/>
      <c r="F11" s="73">
        <v>3703626</v>
      </c>
      <c r="G11" s="73"/>
      <c r="H11" s="73"/>
      <c r="I11" s="74">
        <f>SUM(C11:H11)</f>
        <v>3703626</v>
      </c>
      <c r="L11" s="64"/>
      <c r="M11" s="64"/>
      <c r="N11" s="64"/>
      <c r="O11" s="64"/>
      <c r="P11" s="64"/>
      <c r="Q11" s="64"/>
      <c r="R11" s="64"/>
      <c r="S11" s="64"/>
    </row>
    <row r="12" spans="2:19" x14ac:dyDescent="0.2">
      <c r="B12" s="55" t="s">
        <v>83</v>
      </c>
      <c r="C12" s="74">
        <f>SUM(C10:C11)</f>
        <v>0</v>
      </c>
      <c r="D12" s="74">
        <f t="shared" ref="D12:H12" si="0">SUM(D10:D11)</f>
        <v>0</v>
      </c>
      <c r="E12" s="74">
        <f t="shared" si="0"/>
        <v>0</v>
      </c>
      <c r="F12" s="74">
        <f t="shared" ref="F12" si="1">SUM(F10:F11)</f>
        <v>3703626</v>
      </c>
      <c r="G12" s="74">
        <f t="shared" si="0"/>
        <v>0</v>
      </c>
      <c r="H12" s="74">
        <f t="shared" si="0"/>
        <v>20578409</v>
      </c>
      <c r="I12" s="74">
        <f>SUM(C12:H12)</f>
        <v>24282035</v>
      </c>
      <c r="L12" s="64"/>
      <c r="M12" s="64"/>
      <c r="N12" s="64"/>
      <c r="O12" s="64"/>
      <c r="P12" s="64"/>
      <c r="Q12" s="64"/>
      <c r="R12" s="64"/>
      <c r="S12" s="64"/>
    </row>
    <row r="13" spans="2:19" ht="25.5" x14ac:dyDescent="0.2">
      <c r="B13" s="36" t="s">
        <v>82</v>
      </c>
      <c r="C13" s="73"/>
      <c r="D13" s="73"/>
      <c r="E13" s="73"/>
      <c r="F13" s="73"/>
      <c r="G13" s="73">
        <v>-19540</v>
      </c>
      <c r="H13" s="73">
        <f>-G13-0.4</f>
        <v>19539.599999999999</v>
      </c>
      <c r="I13" s="74">
        <f>ROUND(SUM(C13:H13),0)</f>
        <v>0</v>
      </c>
      <c r="L13" s="64"/>
      <c r="M13" s="64"/>
      <c r="N13" s="64"/>
      <c r="O13" s="64"/>
      <c r="P13" s="64"/>
      <c r="Q13" s="64"/>
      <c r="R13" s="64"/>
      <c r="S13" s="64"/>
    </row>
    <row r="14" spans="2:19" x14ac:dyDescent="0.2">
      <c r="B14" s="36" t="s">
        <v>86</v>
      </c>
      <c r="C14" s="73"/>
      <c r="D14" s="73"/>
      <c r="E14" s="73"/>
      <c r="F14" s="73"/>
      <c r="G14" s="73"/>
      <c r="H14" s="73"/>
      <c r="I14" s="74">
        <f>ROUND(SUM(C14:H14),0)</f>
        <v>0</v>
      </c>
      <c r="L14" s="64"/>
      <c r="M14" s="64"/>
      <c r="N14" s="64"/>
      <c r="O14" s="64"/>
      <c r="P14" s="64"/>
      <c r="Q14" s="64"/>
      <c r="R14" s="64"/>
      <c r="S14" s="64"/>
    </row>
    <row r="15" spans="2:19" x14ac:dyDescent="0.2">
      <c r="B15" s="36" t="s">
        <v>87</v>
      </c>
      <c r="C15" s="73"/>
      <c r="D15" s="73"/>
      <c r="E15" s="73"/>
      <c r="F15" s="73"/>
      <c r="G15" s="73"/>
      <c r="H15" s="73"/>
      <c r="I15" s="74">
        <f>SUM(C15:H15)</f>
        <v>0</v>
      </c>
      <c r="L15" s="64"/>
      <c r="M15" s="64"/>
      <c r="N15" s="64"/>
      <c r="O15" s="64"/>
      <c r="P15" s="64"/>
      <c r="Q15" s="64"/>
      <c r="R15" s="64"/>
      <c r="S15" s="64"/>
    </row>
    <row r="16" spans="2:19" x14ac:dyDescent="0.2">
      <c r="B16" s="36" t="s">
        <v>88</v>
      </c>
      <c r="C16" s="73">
        <v>-3986815</v>
      </c>
      <c r="D16" s="73"/>
      <c r="E16" s="73"/>
      <c r="F16" s="73"/>
      <c r="G16" s="73"/>
      <c r="H16" s="73"/>
      <c r="I16" s="74">
        <f>SUM(C16:H16)</f>
        <v>-3986815</v>
      </c>
    </row>
    <row r="17" spans="2:11" x14ac:dyDescent="0.2">
      <c r="B17" s="36" t="s">
        <v>90</v>
      </c>
      <c r="C17" s="36"/>
      <c r="D17" s="34"/>
      <c r="E17" s="34"/>
      <c r="F17" s="34"/>
      <c r="G17" s="34"/>
      <c r="H17" s="34"/>
      <c r="I17" s="74">
        <f>SUM(C17:H17)</f>
        <v>0</v>
      </c>
    </row>
    <row r="18" spans="2:11" x14ac:dyDescent="0.2">
      <c r="B18" s="37" t="s">
        <v>95</v>
      </c>
      <c r="C18" s="74">
        <f t="shared" ref="C18:I18" si="2">SUM(C8,C12:C17)</f>
        <v>9345086</v>
      </c>
      <c r="D18" s="74">
        <f t="shared" si="2"/>
        <v>-143562</v>
      </c>
      <c r="E18" s="74">
        <f t="shared" si="2"/>
        <v>1307509</v>
      </c>
      <c r="F18" s="74">
        <f t="shared" si="2"/>
        <v>1329350</v>
      </c>
      <c r="G18" s="74">
        <f t="shared" si="2"/>
        <v>1728842</v>
      </c>
      <c r="H18" s="74">
        <f t="shared" si="2"/>
        <v>143255435.59999999</v>
      </c>
      <c r="I18" s="74">
        <f t="shared" si="2"/>
        <v>156822661</v>
      </c>
      <c r="K18" s="29"/>
    </row>
    <row r="19" spans="2:11" x14ac:dyDescent="0.2">
      <c r="B19" s="32"/>
      <c r="C19" s="74"/>
      <c r="D19" s="74"/>
      <c r="E19" s="74"/>
      <c r="F19" s="74"/>
      <c r="G19" s="74"/>
      <c r="H19" s="74"/>
      <c r="I19" s="74"/>
    </row>
    <row r="20" spans="2:11" x14ac:dyDescent="0.2">
      <c r="B20" s="37" t="s">
        <v>93</v>
      </c>
      <c r="C20" s="74">
        <f>17791058-9138399</f>
        <v>8652659</v>
      </c>
      <c r="D20" s="74">
        <f>409150-552712</f>
        <v>-143562</v>
      </c>
      <c r="E20" s="74">
        <v>1307509</v>
      </c>
      <c r="F20" s="74">
        <v>1830223</v>
      </c>
      <c r="G20" s="74">
        <v>1709302</v>
      </c>
      <c r="H20" s="74">
        <v>155870162</v>
      </c>
      <c r="I20" s="74">
        <f>SUM(C20:H20)</f>
        <v>169226293</v>
      </c>
    </row>
    <row r="21" spans="2:11" s="79" customFormat="1" ht="25.5" x14ac:dyDescent="0.2">
      <c r="B21" s="88" t="s">
        <v>102</v>
      </c>
      <c r="C21" s="89"/>
      <c r="D21" s="89"/>
      <c r="E21" s="89"/>
      <c r="F21" s="89">
        <v>0</v>
      </c>
      <c r="G21" s="89"/>
      <c r="H21" s="74">
        <v>-12544794</v>
      </c>
      <c r="I21" s="74">
        <f>SUM(C21:H21)</f>
        <v>-12544794</v>
      </c>
    </row>
    <row r="22" spans="2:11" ht="25.5" x14ac:dyDescent="0.2">
      <c r="B22" s="37" t="s">
        <v>103</v>
      </c>
      <c r="C22" s="85">
        <f>SUM(C20:C21)</f>
        <v>8652659</v>
      </c>
      <c r="D22" s="85">
        <f t="shared" ref="D22:G22" si="3">SUM(D20:D21)</f>
        <v>-143562</v>
      </c>
      <c r="E22" s="85">
        <f t="shared" si="3"/>
        <v>1307509</v>
      </c>
      <c r="F22" s="85">
        <f t="shared" si="3"/>
        <v>1830223</v>
      </c>
      <c r="G22" s="85">
        <f t="shared" si="3"/>
        <v>1709302</v>
      </c>
      <c r="H22" s="85">
        <f>SUM(H20:H21)</f>
        <v>143325368</v>
      </c>
      <c r="I22" s="85">
        <f>SUM(I20:I21)</f>
        <v>156681499</v>
      </c>
    </row>
    <row r="23" spans="2:11" x14ac:dyDescent="0.2">
      <c r="B23" s="37"/>
      <c r="C23" s="35"/>
      <c r="D23" s="35"/>
      <c r="E23" s="35"/>
      <c r="F23" s="35"/>
      <c r="G23" s="35"/>
      <c r="H23" s="35"/>
      <c r="I23" s="74">
        <f>SUM(C23:H23)</f>
        <v>0</v>
      </c>
    </row>
    <row r="24" spans="2:11" x14ac:dyDescent="0.2">
      <c r="B24" s="55" t="s">
        <v>42</v>
      </c>
      <c r="C24" s="36"/>
      <c r="D24" s="34"/>
      <c r="E24" s="34"/>
      <c r="F24" s="74"/>
      <c r="G24" s="34"/>
      <c r="H24" s="34">
        <v>46622393</v>
      </c>
      <c r="I24" s="74">
        <f>SUM(C24:H24)</f>
        <v>46622393</v>
      </c>
    </row>
    <row r="25" spans="2:11" x14ac:dyDescent="0.2">
      <c r="B25" s="36" t="s">
        <v>110</v>
      </c>
      <c r="C25" s="36"/>
      <c r="D25" s="34"/>
      <c r="E25" s="34"/>
      <c r="F25" s="83">
        <v>-320810</v>
      </c>
      <c r="G25" s="34"/>
      <c r="H25" s="34"/>
      <c r="I25" s="74">
        <f>SUM(C25:H25)</f>
        <v>-320810</v>
      </c>
    </row>
    <row r="26" spans="2:11" x14ac:dyDescent="0.2">
      <c r="B26" s="55" t="s">
        <v>83</v>
      </c>
      <c r="C26" s="74">
        <f>SUM(C24:C25)</f>
        <v>0</v>
      </c>
      <c r="D26" s="74">
        <f t="shared" ref="D26:I26" si="4">SUM(D24:D25)</f>
        <v>0</v>
      </c>
      <c r="E26" s="74">
        <f t="shared" si="4"/>
        <v>0</v>
      </c>
      <c r="F26" s="74">
        <f t="shared" si="4"/>
        <v>-320810</v>
      </c>
      <c r="G26" s="74">
        <f t="shared" si="4"/>
        <v>0</v>
      </c>
      <c r="H26" s="74">
        <f t="shared" si="4"/>
        <v>46622393</v>
      </c>
      <c r="I26" s="74">
        <f t="shared" si="4"/>
        <v>46301583</v>
      </c>
    </row>
    <row r="27" spans="2:11" ht="25.5" x14ac:dyDescent="0.2">
      <c r="B27" s="36" t="s">
        <v>82</v>
      </c>
      <c r="C27" s="73"/>
      <c r="D27" s="73"/>
      <c r="E27" s="73"/>
      <c r="F27" s="83"/>
      <c r="G27" s="73">
        <v>-19540</v>
      </c>
      <c r="H27" s="73">
        <f>-G27-0.4</f>
        <v>19539.599999999999</v>
      </c>
      <c r="I27" s="74">
        <f>ROUND(SUM(C27:H27),0)</f>
        <v>0</v>
      </c>
    </row>
    <row r="28" spans="2:11" x14ac:dyDescent="0.2">
      <c r="B28" s="36" t="s">
        <v>86</v>
      </c>
      <c r="C28" s="73"/>
      <c r="D28" s="73"/>
      <c r="E28" s="73"/>
      <c r="F28" s="83"/>
      <c r="G28" s="73"/>
      <c r="H28" s="73"/>
      <c r="I28" s="74">
        <f>SUM(C28:H28)</f>
        <v>0</v>
      </c>
    </row>
    <row r="29" spans="2:11" x14ac:dyDescent="0.2">
      <c r="B29" s="36" t="s">
        <v>87</v>
      </c>
      <c r="C29" s="73"/>
      <c r="D29" s="73"/>
      <c r="E29" s="73"/>
      <c r="F29" s="73"/>
      <c r="G29" s="73"/>
      <c r="H29" s="73"/>
      <c r="I29" s="74">
        <f>SUM(C29:H29)</f>
        <v>0</v>
      </c>
    </row>
    <row r="30" spans="2:11" x14ac:dyDescent="0.2">
      <c r="B30" s="63" t="s">
        <v>88</v>
      </c>
      <c r="C30" s="73"/>
      <c r="D30" s="73"/>
      <c r="E30" s="73"/>
      <c r="F30" s="73"/>
      <c r="G30" s="73"/>
      <c r="H30" s="73"/>
      <c r="I30" s="74">
        <f>SUM(C30:H30)</f>
        <v>0</v>
      </c>
    </row>
    <row r="31" spans="2:11" x14ac:dyDescent="0.2">
      <c r="B31" s="63" t="s">
        <v>90</v>
      </c>
      <c r="C31" s="73"/>
      <c r="D31" s="73"/>
      <c r="E31" s="73"/>
      <c r="F31" s="73"/>
      <c r="G31" s="73"/>
      <c r="H31" s="73"/>
      <c r="I31" s="74">
        <f>SUM(C31:H31)</f>
        <v>0</v>
      </c>
    </row>
    <row r="32" spans="2:11" x14ac:dyDescent="0.2">
      <c r="B32" s="37" t="s">
        <v>96</v>
      </c>
      <c r="C32" s="74">
        <f>C22+SUM(C26:C31)</f>
        <v>8652659</v>
      </c>
      <c r="D32" s="74">
        <f t="shared" ref="D32:I32" si="5">D22+SUM(D26:D31)</f>
        <v>-143562</v>
      </c>
      <c r="E32" s="74">
        <f t="shared" si="5"/>
        <v>1307509</v>
      </c>
      <c r="F32" s="74">
        <f t="shared" si="5"/>
        <v>1509413</v>
      </c>
      <c r="G32" s="74">
        <f t="shared" si="5"/>
        <v>1689762</v>
      </c>
      <c r="H32" s="74">
        <f t="shared" si="5"/>
        <v>189967300.59999999</v>
      </c>
      <c r="I32" s="74">
        <f t="shared" si="5"/>
        <v>202983082</v>
      </c>
      <c r="K32" s="64"/>
    </row>
    <row r="33" spans="2:10" x14ac:dyDescent="0.2">
      <c r="B33" s="38"/>
      <c r="C33" s="41"/>
      <c r="D33" s="41"/>
      <c r="E33" s="41"/>
      <c r="F33" s="41"/>
      <c r="G33" s="41"/>
      <c r="H33" s="41"/>
      <c r="I33" s="79"/>
    </row>
    <row r="34" spans="2:10" x14ac:dyDescent="0.2">
      <c r="C34" s="42"/>
      <c r="D34" s="42"/>
      <c r="E34" s="42"/>
      <c r="F34" s="42"/>
      <c r="G34" s="42"/>
      <c r="H34" s="42"/>
      <c r="I34" s="42"/>
      <c r="J34" s="42"/>
    </row>
    <row r="35" spans="2:10" ht="15" x14ac:dyDescent="0.25">
      <c r="I35" s="86"/>
    </row>
    <row r="36" spans="2:10" x14ac:dyDescent="0.2">
      <c r="C36" s="29"/>
    </row>
    <row r="37" spans="2:10" ht="15" x14ac:dyDescent="0.25">
      <c r="B37" s="10" t="str">
        <f>'Ф1 конс'!A52</f>
        <v>И.о Председателя Правления</v>
      </c>
      <c r="C37" s="43"/>
      <c r="G37" s="10" t="str">
        <f>'Ф1 конс'!C52</f>
        <v>Миронов П.В.</v>
      </c>
    </row>
    <row r="38" spans="2:10" ht="15" x14ac:dyDescent="0.25">
      <c r="B38" s="2"/>
      <c r="C38" s="43"/>
      <c r="G38" s="10"/>
    </row>
    <row r="39" spans="2:10" s="29" customFormat="1" ht="15" x14ac:dyDescent="0.25">
      <c r="B39" s="10" t="str">
        <f>'Ф1 конс'!A54</f>
        <v>Главный бухгалтер</v>
      </c>
      <c r="C39" s="43"/>
      <c r="G39" s="10" t="str">
        <f>'Ф1 конс'!C54</f>
        <v>Уалибекова Н.А.</v>
      </c>
    </row>
    <row r="40" spans="2:10" s="29" customFormat="1" x14ac:dyDescent="0.2">
      <c r="B40" s="2"/>
      <c r="C40" s="43"/>
      <c r="D40" s="2"/>
    </row>
    <row r="41" spans="2:10" s="29" customFormat="1" x14ac:dyDescent="0.2">
      <c r="B41" s="2"/>
      <c r="C41" s="43"/>
      <c r="D41" s="2"/>
    </row>
    <row r="42" spans="2:10" s="29" customFormat="1" x14ac:dyDescent="0.2">
      <c r="B42" s="2"/>
      <c r="C42" s="43"/>
      <c r="D42" s="2"/>
    </row>
    <row r="43" spans="2:10" s="29" customFormat="1" x14ac:dyDescent="0.2">
      <c r="B43" s="11" t="str">
        <f>'Ф1 конс'!A60</f>
        <v>Исполнитель Масимова Д.Ш.</v>
      </c>
      <c r="C43" s="43"/>
      <c r="D43" s="2"/>
    </row>
    <row r="44" spans="2:10" s="29" customFormat="1" x14ac:dyDescent="0.2">
      <c r="B44" s="11" t="str">
        <f>'Ф1 конс'!A61</f>
        <v>Тел.258-59-55 вн.1603</v>
      </c>
      <c r="C44" s="43"/>
      <c r="D44" s="2"/>
    </row>
    <row r="65" spans="4:9" x14ac:dyDescent="0.2">
      <c r="D65" s="30"/>
      <c r="E65" s="30"/>
      <c r="F65" s="30"/>
      <c r="G65" s="30"/>
      <c r="H65" s="30"/>
      <c r="I65" s="30"/>
    </row>
    <row r="66" spans="4:9" x14ac:dyDescent="0.2">
      <c r="D66" s="30"/>
      <c r="E66" s="30"/>
      <c r="F66" s="30"/>
      <c r="G66" s="30"/>
      <c r="H66" s="30"/>
      <c r="I66" s="30"/>
    </row>
    <row r="67" spans="4:9" x14ac:dyDescent="0.2">
      <c r="D67" s="30"/>
      <c r="E67" s="30"/>
      <c r="F67" s="30"/>
      <c r="G67" s="30"/>
      <c r="H67" s="30"/>
      <c r="I67" s="30"/>
    </row>
    <row r="68" spans="4:9" x14ac:dyDescent="0.2">
      <c r="D68" s="30"/>
      <c r="E68" s="30"/>
      <c r="F68" s="30"/>
      <c r="G68" s="30"/>
      <c r="H68" s="30"/>
      <c r="I68" s="30"/>
    </row>
    <row r="69" spans="4:9" x14ac:dyDescent="0.2">
      <c r="D69" s="30"/>
      <c r="E69" s="30"/>
      <c r="F69" s="30"/>
      <c r="G69" s="30"/>
      <c r="H69" s="30"/>
      <c r="I69" s="30"/>
    </row>
    <row r="70" spans="4:9" x14ac:dyDescent="0.2">
      <c r="D70" s="30"/>
      <c r="E70" s="30"/>
      <c r="F70" s="30"/>
      <c r="G70" s="30"/>
      <c r="H70" s="30"/>
      <c r="I70" s="30"/>
    </row>
    <row r="71" spans="4:9" x14ac:dyDescent="0.2">
      <c r="D71" s="30"/>
      <c r="E71" s="30"/>
      <c r="F71" s="30"/>
      <c r="G71" s="30"/>
      <c r="H71" s="30"/>
      <c r="I71" s="30"/>
    </row>
    <row r="72" spans="4:9" x14ac:dyDescent="0.2">
      <c r="D72" s="30"/>
      <c r="E72" s="30"/>
      <c r="F72" s="30"/>
      <c r="G72" s="30"/>
      <c r="H72" s="30"/>
      <c r="I72" s="30"/>
    </row>
    <row r="73" spans="4:9" x14ac:dyDescent="0.2">
      <c r="D73" s="30"/>
      <c r="E73" s="30"/>
      <c r="F73" s="30"/>
      <c r="G73" s="30"/>
      <c r="H73" s="30"/>
      <c r="I73" s="30"/>
    </row>
    <row r="74" spans="4:9" x14ac:dyDescent="0.2">
      <c r="D74" s="30"/>
      <c r="E74" s="30"/>
      <c r="F74" s="30"/>
      <c r="G74" s="30"/>
      <c r="H74" s="30"/>
      <c r="I74" s="30"/>
    </row>
    <row r="75" spans="4:9" x14ac:dyDescent="0.2">
      <c r="D75" s="30"/>
      <c r="E75" s="30"/>
      <c r="F75" s="30"/>
      <c r="G75" s="30"/>
      <c r="H75" s="30"/>
      <c r="I75" s="30"/>
    </row>
    <row r="76" spans="4:9" x14ac:dyDescent="0.2">
      <c r="D76" s="30"/>
      <c r="E76" s="30"/>
      <c r="F76" s="30"/>
      <c r="G76" s="30"/>
      <c r="H76" s="30"/>
      <c r="I76" s="30"/>
    </row>
    <row r="77" spans="4:9" x14ac:dyDescent="0.2">
      <c r="D77" s="30"/>
      <c r="E77" s="30"/>
      <c r="F77" s="30"/>
      <c r="G77" s="30"/>
      <c r="H77" s="30"/>
      <c r="I77" s="30"/>
    </row>
    <row r="78" spans="4:9" x14ac:dyDescent="0.2">
      <c r="D78" s="30"/>
      <c r="E78" s="30"/>
      <c r="F78" s="30"/>
      <c r="G78" s="30"/>
      <c r="H78" s="30"/>
      <c r="I78" s="30"/>
    </row>
    <row r="79" spans="4:9" x14ac:dyDescent="0.2">
      <c r="D79" s="30"/>
      <c r="E79" s="30"/>
      <c r="F79" s="30"/>
      <c r="G79" s="30"/>
      <c r="H79" s="30"/>
      <c r="I79" s="30"/>
    </row>
    <row r="80" spans="4:9" x14ac:dyDescent="0.2">
      <c r="D80" s="30"/>
      <c r="E80" s="30"/>
      <c r="F80" s="30"/>
      <c r="G80" s="30"/>
      <c r="H80" s="30"/>
      <c r="I80" s="30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2018-07-30T04:19:56Z</cp:lastPrinted>
  <dcterms:created xsi:type="dcterms:W3CDTF">2009-10-26T09:06:41Z</dcterms:created>
  <dcterms:modified xsi:type="dcterms:W3CDTF">2018-08-14T04:43:14Z</dcterms:modified>
</cp:coreProperties>
</file>