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3"/>
  </bookViews>
  <sheets>
    <sheet name="баланс" sheetId="1" r:id="rId1"/>
    <sheet name="ОПУ" sheetId="2" r:id="rId2"/>
    <sheet name="деньги" sheetId="3" r:id="rId3"/>
    <sheet name="капитал" sheetId="4" r:id="rId4"/>
  </sheets>
  <definedNames>
    <definedName name="_xlnm.Print_Area" localSheetId="0">'баланс'!$A$1:$E$66</definedName>
    <definedName name="_xlnm.Print_Area" localSheetId="2">'деньги'!$A$1:$E$81</definedName>
    <definedName name="_xlnm.Print_Area" localSheetId="1">'ОПУ'!$A$1:$D$35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71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<sst xmlns="http://schemas.openxmlformats.org/spreadsheetml/2006/main" count="401" uniqueCount="321">
  <si>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</si>
  <si>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</si>
  <si>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</si>
  <si>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</si>
  <si>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</si>
  <si>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</si>
  <si>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Административные расходы</t>
  </si>
  <si>
    <t xml:space="preserve">Главный бухгалтер        _____________________________  Бабибаева С.С.         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</si>
  <si>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</si>
  <si>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</si>
  <si>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</si>
  <si>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</si>
  <si>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</si>
  <si>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</si>
  <si>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</si>
  <si>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</si>
  <si>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</si>
  <si>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II. Долгосрочные активы</t>
  </si>
  <si>
    <t>Основные средства</t>
  </si>
  <si>
    <t>Нематериальные активы</t>
  </si>
  <si>
    <t>Отложенные налоговые активы</t>
  </si>
  <si>
    <t>III.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</si>
  <si>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</si>
  <si>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</si>
  <si>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</si>
  <si>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</si>
  <si>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</si>
  <si>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</si>
  <si>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</si>
  <si>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</si>
  <si>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</t>
  </si>
  <si>
    <t>(прямой метод)</t>
  </si>
  <si>
    <r>
      <t xml:space="preserve">Наименование организации            </t>
    </r>
    <r>
      <rPr>
        <b/>
        <sz val="10"/>
        <rFont val="Arial"/>
        <family val="2"/>
      </rPr>
      <t xml:space="preserve">АО "Батыс транзит"   </t>
    </r>
    <r>
      <rPr>
        <sz val="10"/>
        <rFont val="Arial"/>
        <family val="2"/>
      </rPr>
      <t xml:space="preserve">                                    </t>
    </r>
  </si>
  <si>
    <t>тыс.тенге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</si>
  <si>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</si>
  <si>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</si>
  <si>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</si>
  <si>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</si>
  <si>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</si>
  <si>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</si>
  <si>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</si>
  <si>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</si>
  <si>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</si>
  <si>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</si>
  <si>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>приобретение основных средств</t>
  </si>
  <si>
    <t>III. Движение денежных средств от финансовой деятельности</t>
  </si>
  <si>
    <t>Капитал материнской организации</t>
  </si>
  <si>
    <t>Всего</t>
  </si>
  <si>
    <t>Нераспределенная прибыль</t>
  </si>
  <si>
    <t>Сальдо на 1 января предыдущего года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</si>
  <si>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</si>
  <si>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</si>
  <si>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</si>
  <si>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</si>
  <si>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</si>
  <si>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</si>
  <si>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</si>
  <si>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Прочие краткосрочные финансовые активы</t>
  </si>
  <si>
    <t>014</t>
  </si>
  <si>
    <t>015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</si>
  <si>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</si>
  <si>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</si>
  <si>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</si>
  <si>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</si>
  <si>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</si>
  <si>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110</t>
  </si>
  <si>
    <t>Долгосрочная торговая и прочая дебиторская задолженность</t>
  </si>
  <si>
    <t>120</t>
  </si>
  <si>
    <t>Итого долгосрочных активов (сумма строк с 110 по 123)</t>
  </si>
  <si>
    <t>Баланс (стр. 100 + стр. 101 + стр. 200)</t>
  </si>
  <si>
    <t>210</t>
  </si>
  <si>
    <t>Краткосрочные резервы</t>
  </si>
  <si>
    <t>Итого краткосрочных обязательств (сумма строк с 210 по 217)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</si>
  <si>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</si>
  <si>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</si>
  <si>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</si>
  <si>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</si>
  <si>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310</t>
  </si>
  <si>
    <t>311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</si>
  <si>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</si>
  <si>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</si>
  <si>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</si>
  <si>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</si>
  <si>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</si>
  <si>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</si>
  <si>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</si>
  <si>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</si>
  <si>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</si>
  <si>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 xml:space="preserve">Расходы по реализации 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</si>
  <si>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</si>
  <si>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</si>
  <si>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</si>
  <si>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</si>
  <si>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</si>
  <si>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</si>
  <si>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024</t>
  </si>
  <si>
    <t>025</t>
  </si>
  <si>
    <t>100</t>
  </si>
  <si>
    <t>Расходы по  подоходному налогу</t>
  </si>
  <si>
    <t>200</t>
  </si>
  <si>
    <t>300</t>
  </si>
  <si>
    <t>400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</si>
  <si>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</si>
  <si>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</si>
  <si>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</si>
  <si>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чистых инвестиций в зарубежные операции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</si>
  <si>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</si>
  <si>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</si>
  <si>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</si>
  <si>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</si>
  <si>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</si>
  <si>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</si>
  <si>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</si>
  <si>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реализация товаров и услуг</t>
  </si>
  <si>
    <t>прочая выручка</t>
  </si>
  <si>
    <t xml:space="preserve">авансы, полученные от покупателей, заказчиков </t>
  </si>
  <si>
    <t>поступления по договарам страхования</t>
  </si>
  <si>
    <t>полученные  вознаграждения</t>
  </si>
  <si>
    <t>авансы, выданные поставщикам товаров и услуг</t>
  </si>
  <si>
    <t>выплаты по оплате труда</t>
  </si>
  <si>
    <t>выплаты по договарам страхования</t>
  </si>
  <si>
    <t>026</t>
  </si>
  <si>
    <t>027</t>
  </si>
  <si>
    <t>3. Чистая сумма денежных средств от операционной деятельности (стр.010-стр.020)</t>
  </si>
  <si>
    <t>030</t>
  </si>
  <si>
    <t>040</t>
  </si>
  <si>
    <t>041</t>
  </si>
  <si>
    <t>042</t>
  </si>
  <si>
    <t>043</t>
  </si>
  <si>
    <t>реализация долевых инструментов других организаций (кроме дочерних) и долей участия в совместном предприниметельстве</t>
  </si>
  <si>
    <t>044</t>
  </si>
  <si>
    <t>реализация долговых инструментов других организаций</t>
  </si>
  <si>
    <t>045</t>
  </si>
  <si>
    <t>046</t>
  </si>
  <si>
    <t>возмещение при потере контроля над дочерними организациями</t>
  </si>
  <si>
    <t>реализация прочих финансовых активов</t>
  </si>
  <si>
    <t>047</t>
  </si>
  <si>
    <t>048</t>
  </si>
  <si>
    <t>полученные  дивиденды</t>
  </si>
  <si>
    <t>049</t>
  </si>
  <si>
    <t>050</t>
  </si>
  <si>
    <t>051</t>
  </si>
  <si>
    <t>060</t>
  </si>
  <si>
    <t>061</t>
  </si>
  <si>
    <t>062</t>
  </si>
  <si>
    <t>063</t>
  </si>
  <si>
    <t>приобретение долевых инструментов других организаций (кроме дочерних) и долей участия в совместном предприниметельстве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</si>
  <si>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</si>
  <si>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</si>
  <si>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064</t>
  </si>
  <si>
    <t>065</t>
  </si>
  <si>
    <t>066</t>
  </si>
  <si>
    <t>067</t>
  </si>
  <si>
    <t>приобретение прочих финансовых активов</t>
  </si>
  <si>
    <t xml:space="preserve">предоставление займов </t>
  </si>
  <si>
    <t>068</t>
  </si>
  <si>
    <t>069</t>
  </si>
  <si>
    <t>070</t>
  </si>
  <si>
    <t>071</t>
  </si>
  <si>
    <t>3. Чистая сумма денежных средств от инвестиционной деятельности (стр.040-стр.060)</t>
  </si>
  <si>
    <t>090</t>
  </si>
  <si>
    <t>080</t>
  </si>
  <si>
    <t>091</t>
  </si>
  <si>
    <t>получение займов</t>
  </si>
  <si>
    <t>полученные вознаграждения</t>
  </si>
  <si>
    <t>092</t>
  </si>
  <si>
    <t>093</t>
  </si>
  <si>
    <t>094</t>
  </si>
  <si>
    <t>погашение займов</t>
  </si>
  <si>
    <t>102</t>
  </si>
  <si>
    <t>выплата   дивидендов</t>
  </si>
  <si>
    <t>прочие выбытия</t>
  </si>
  <si>
    <t>103</t>
  </si>
  <si>
    <t>105</t>
  </si>
  <si>
    <t>3. Чистая сумма денежных средств от финансовой деятельности (стр. 090- стр.100)</t>
  </si>
  <si>
    <t>4. Влияние обменных курсов валют к тенге</t>
  </si>
  <si>
    <t>5. Увеличение +/- уменьшение денежных средств (стр.030+/-стр.080+/-стр.110)</t>
  </si>
  <si>
    <t>130</t>
  </si>
  <si>
    <t>140</t>
  </si>
  <si>
    <t>150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</si>
  <si>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</si>
  <si>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</si>
  <si>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Уставный (акционерный)   капитал</t>
  </si>
  <si>
    <t>Изменение в учетной политике</t>
  </si>
  <si>
    <t>Прибыль (убыток) за год</t>
  </si>
  <si>
    <t>220</t>
  </si>
  <si>
    <t>Прирост  от переоценки основных средств (за минусом налогового эффекта)</t>
  </si>
  <si>
    <t>221</t>
  </si>
  <si>
    <t>Перевод аммортизации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</si>
  <si>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</si>
  <si>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</si>
  <si>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</si>
  <si>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</si>
  <si>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</si>
  <si>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</si>
  <si>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227</t>
  </si>
  <si>
    <t>Хеджирование денежных потоков (за минусом налогового эффекта)</t>
  </si>
  <si>
    <t>Курсовая разница  по инвестициям в зарубежные организации</t>
  </si>
  <si>
    <t>228</t>
  </si>
  <si>
    <t>229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</si>
  <si>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</si>
  <si>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</si>
  <si>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</si>
  <si>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</si>
  <si>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</si>
  <si>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</si>
  <si>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  долевых инструментов,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</si>
  <si>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</si>
  <si>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</si>
  <si>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</si>
  <si>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</si>
  <si>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</si>
  <si>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Изменение в доле участия в дочерних организациях, не приводящей к потере контроля</t>
  </si>
  <si>
    <t>318</t>
  </si>
  <si>
    <t>401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</si>
  <si>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</si>
  <si>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</si>
  <si>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</si>
  <si>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</si>
  <si>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</si>
  <si>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</si>
  <si>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</si>
  <si>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</si>
  <si>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</si>
  <si>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</si>
  <si>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</si>
  <si>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</si>
  <si>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</si>
  <si>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</si>
  <si>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</si>
  <si>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</si>
  <si>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</si>
  <si>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</si>
  <si>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</si>
  <si>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</si>
  <si>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</si>
  <si>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</si>
  <si>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Сальдо на 1  января отчетного года (стр.100 + стр.200 + стр.300)</t>
  </si>
  <si>
    <t>Приложение  5</t>
  </si>
  <si>
    <t xml:space="preserve">к приказу Министра финансов </t>
  </si>
  <si>
    <t>Приложение  4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</si>
  <si>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</si>
  <si>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</si>
  <si>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</si>
  <si>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r>
      <t>Субъект предпринимательства:</t>
    </r>
    <r>
      <rPr>
        <b/>
        <sz val="9.5"/>
        <rFont val="Arial"/>
        <family val="2"/>
      </rPr>
      <t xml:space="preserve"> Крупного</t>
    </r>
  </si>
  <si>
    <t xml:space="preserve">приобретение нематериальных активов </t>
  </si>
  <si>
    <t xml:space="preserve"> </t>
  </si>
  <si>
    <r>
      <t>Срелнегодовая численность :    35</t>
    </r>
    <r>
      <rPr>
        <b/>
        <sz val="9.5"/>
        <rFont val="Arial"/>
        <family val="2"/>
      </rPr>
      <t xml:space="preserve">  чел.</t>
    </r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</si>
  <si>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</si>
  <si>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</si>
  <si>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</si>
  <si>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Прим</t>
  </si>
  <si>
    <t>01</t>
  </si>
  <si>
    <t>06</t>
  </si>
  <si>
    <t>07</t>
  </si>
  <si>
    <t>08</t>
  </si>
  <si>
    <t>09</t>
  </si>
  <si>
    <t>10</t>
  </si>
  <si>
    <t>11</t>
  </si>
  <si>
    <t>17</t>
  </si>
  <si>
    <t>20</t>
  </si>
  <si>
    <t>О Б Я З А Т Е Л Ь С Т В А   И   К А П И Т А Л</t>
  </si>
  <si>
    <t>Дисконт займа собственника</t>
  </si>
  <si>
    <t>Дополнительно оплаченный капитал</t>
  </si>
  <si>
    <t>размещение банковских вкладов</t>
  </si>
  <si>
    <t xml:space="preserve">1. Поступление денежных средств, всего </t>
  </si>
  <si>
    <t xml:space="preserve">2. Выбытие денежных средств, всего  </t>
  </si>
  <si>
    <t>2. Выбытие денежных средств, всего</t>
  </si>
  <si>
    <t xml:space="preserve">2. Выбытие денежных средств, всего </t>
  </si>
  <si>
    <t>Налоговые  активы</t>
  </si>
  <si>
    <t>Краткосрочная  прочая дебиторская задолженность</t>
  </si>
  <si>
    <t>Незавершенное строительство</t>
  </si>
  <si>
    <t>Текущая часть банковских займов</t>
  </si>
  <si>
    <t>Долгосрочная часть банковских займов</t>
  </si>
  <si>
    <t>Налоги к оплате</t>
  </si>
  <si>
    <t xml:space="preserve">Выпущенные облигации </t>
  </si>
  <si>
    <t>Долгосрочные начисленные обязательства</t>
  </si>
  <si>
    <t>Торговая  дебиторская задолженность</t>
  </si>
  <si>
    <t>02</t>
  </si>
  <si>
    <t>03</t>
  </si>
  <si>
    <t>04</t>
  </si>
  <si>
    <t>05</t>
  </si>
  <si>
    <t>12</t>
  </si>
  <si>
    <t>13</t>
  </si>
  <si>
    <t>14</t>
  </si>
  <si>
    <t>15</t>
  </si>
  <si>
    <t>16</t>
  </si>
  <si>
    <t>18</t>
  </si>
  <si>
    <t>19</t>
  </si>
  <si>
    <t>Краткосрочная  кредиторская задолженность</t>
  </si>
  <si>
    <t>Начисленные обязательства и прочая кредиторская задолженность</t>
  </si>
  <si>
    <t>21</t>
  </si>
  <si>
    <t>22</t>
  </si>
  <si>
    <t>23</t>
  </si>
  <si>
    <t>24</t>
  </si>
  <si>
    <t>25</t>
  </si>
  <si>
    <t>26</t>
  </si>
  <si>
    <t xml:space="preserve">Валовая прибыль </t>
  </si>
  <si>
    <t>Итого операционная прибыль (убыток) (+/-)</t>
  </si>
  <si>
    <t>Прибыль (убыток) до налогообложения (+/- )</t>
  </si>
  <si>
    <t>Прибыль (убыток) за период</t>
  </si>
  <si>
    <t>приобретение незваршенного строительства</t>
  </si>
  <si>
    <t>размещение облигаций</t>
  </si>
  <si>
    <t>выкуп собственных облигаций</t>
  </si>
  <si>
    <t xml:space="preserve">Общая совокупная прибыль, всего </t>
  </si>
  <si>
    <t>Прочая совокупная прибыль</t>
  </si>
  <si>
    <t>Операции с собственниками, всего</t>
  </si>
  <si>
    <t xml:space="preserve">Пересчитанное сальдо </t>
  </si>
  <si>
    <t>возврат банкосвкого вклада</t>
  </si>
  <si>
    <t>Восстановление  (расходы) по обесценению</t>
  </si>
  <si>
    <t xml:space="preserve">Руководитель                 _____________________________  Ибрагимов К.Б.   </t>
  </si>
  <si>
    <t>Прочие расходы (доходы)</t>
  </si>
  <si>
    <t>27</t>
  </si>
  <si>
    <t>Отчет о  совокупном  доходе АО "Батыс транзит"</t>
  </si>
  <si>
    <t>выплата вознаграждения по займам</t>
  </si>
  <si>
    <t>выплата налогов и других платежей в бюджет</t>
  </si>
  <si>
    <t>за период, закончившийся  " 30" сентября 2015 года</t>
  </si>
  <si>
    <r>
      <t xml:space="preserve"> на "</t>
    </r>
    <r>
      <rPr>
        <b/>
        <u val="single"/>
        <sz val="10"/>
        <rFont val="Arial Cyr"/>
        <family val="0"/>
      </rPr>
      <t xml:space="preserve"> 30 </t>
    </r>
    <r>
      <rPr>
        <b/>
        <sz val="10"/>
        <rFont val="Arial Cyr"/>
        <family val="0"/>
      </rPr>
      <t>" сентября 2015 года</t>
    </r>
  </si>
  <si>
    <t>за период, закончившийся  " 30" сентября  2015 года</t>
  </si>
  <si>
    <t>Балансовая стоимость  1 простой акции  на 30 сентября 2015г.  (-526 207) тенге</t>
  </si>
  <si>
    <t>Сальдо на 30 сентября (стр.500 + стр.600 + стр.700)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</si>
</sst>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0" fontId="5" fillId="0" borderId="0" xfId="56" applyFont="1" applyAlignment="1">
      <alignment/>
      <protection/>
    </xf>
    <xf numFmtId="3" fontId="5" fillId="0" borderId="0" xfId="56" applyNumberFormat="1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5" applyAlignment="1">
      <alignment horizontal="right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4" fontId="9" fillId="0" borderId="0" xfId="69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2" fillId="33" borderId="0" xfId="57" applyFill="1">
      <alignment/>
      <protection/>
    </xf>
    <xf numFmtId="0" fontId="2" fillId="33" borderId="0" xfId="57" applyFont="1" applyFill="1">
      <alignment/>
      <protection/>
    </xf>
    <xf numFmtId="0" fontId="2" fillId="33" borderId="0" xfId="57" applyFill="1" applyAlignment="1">
      <alignment horizontal="center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" fillId="33" borderId="13" xfId="57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49" fillId="0" borderId="0" xfId="0" applyFont="1" applyAlignment="1">
      <alignment/>
    </xf>
    <xf numFmtId="3" fontId="10" fillId="33" borderId="10" xfId="55" applyNumberFormat="1" applyFont="1" applyFill="1" applyBorder="1" applyAlignment="1">
      <alignment horizontal="center" vertical="center" wrapText="1"/>
      <protection/>
    </xf>
    <xf numFmtId="3" fontId="5" fillId="33" borderId="14" xfId="57" applyNumberFormat="1" applyFont="1" applyFill="1" applyBorder="1" applyAlignment="1">
      <alignment horizontal="right" vertical="center"/>
      <protection/>
    </xf>
    <xf numFmtId="3" fontId="2" fillId="33" borderId="15" xfId="57" applyNumberFormat="1" applyFill="1" applyBorder="1" applyAlignment="1">
      <alignment vertical="center"/>
      <protection/>
    </xf>
    <xf numFmtId="3" fontId="2" fillId="33" borderId="14" xfId="57" applyNumberFormat="1" applyFill="1" applyBorder="1" applyAlignment="1">
      <alignment horizontal="right" vertical="center"/>
      <protection/>
    </xf>
    <xf numFmtId="3" fontId="2" fillId="33" borderId="15" xfId="57" applyNumberFormat="1" applyFont="1" applyFill="1" applyBorder="1" applyAlignment="1">
      <alignment vertical="center"/>
      <protection/>
    </xf>
    <xf numFmtId="3" fontId="2" fillId="33" borderId="14" xfId="57" applyNumberFormat="1" applyFill="1" applyBorder="1" applyAlignment="1">
      <alignment vertical="center"/>
      <protection/>
    </xf>
    <xf numFmtId="3" fontId="5" fillId="33" borderId="15" xfId="57" applyNumberFormat="1" applyFont="1" applyFill="1" applyBorder="1" applyAlignment="1">
      <alignment vertical="center"/>
      <protection/>
    </xf>
    <xf numFmtId="3" fontId="15" fillId="33" borderId="16" xfId="57" applyNumberFormat="1" applyFont="1" applyFill="1" applyBorder="1" applyAlignment="1">
      <alignment vertical="center"/>
      <protection/>
    </xf>
    <xf numFmtId="3" fontId="5" fillId="33" borderId="17" xfId="57" applyNumberFormat="1" applyFont="1" applyFill="1" applyBorder="1" applyAlignment="1">
      <alignment horizontal="right" vertical="center"/>
      <protection/>
    </xf>
    <xf numFmtId="3" fontId="2" fillId="33" borderId="16" xfId="57" applyNumberFormat="1" applyFill="1" applyBorder="1" applyAlignment="1">
      <alignment vertical="center"/>
      <protection/>
    </xf>
    <xf numFmtId="3" fontId="2" fillId="33" borderId="17" xfId="57" applyNumberFormat="1" applyFill="1" applyBorder="1" applyAlignment="1">
      <alignment horizontal="right" vertical="center"/>
      <protection/>
    </xf>
    <xf numFmtId="3" fontId="2" fillId="33" borderId="16" xfId="57" applyNumberFormat="1" applyFont="1" applyFill="1" applyBorder="1" applyAlignment="1">
      <alignment vertical="center"/>
      <protection/>
    </xf>
    <xf numFmtId="3" fontId="15" fillId="33" borderId="16" xfId="57" applyNumberFormat="1" applyFont="1" applyFill="1" applyBorder="1" applyAlignment="1">
      <alignment vertical="center" wrapText="1"/>
      <protection/>
    </xf>
    <xf numFmtId="3" fontId="3" fillId="33" borderId="0" xfId="0" applyNumberFormat="1" applyFont="1" applyFill="1" applyBorder="1" applyAlignment="1">
      <alignment horizontal="right" vertical="center"/>
    </xf>
    <xf numFmtId="3" fontId="2" fillId="33" borderId="17" xfId="57" applyNumberFormat="1" applyFill="1" applyBorder="1" applyAlignment="1">
      <alignment vertical="center"/>
      <protection/>
    </xf>
    <xf numFmtId="3" fontId="5" fillId="33" borderId="17" xfId="57" applyNumberFormat="1" applyFont="1" applyFill="1" applyBorder="1" applyAlignment="1">
      <alignment vertical="center"/>
      <protection/>
    </xf>
    <xf numFmtId="3" fontId="2" fillId="0" borderId="16" xfId="57" applyNumberFormat="1" applyBorder="1" applyAlignment="1">
      <alignment vertical="center"/>
      <protection/>
    </xf>
    <xf numFmtId="3" fontId="2" fillId="33" borderId="16" xfId="57" applyNumberFormat="1" applyFont="1" applyFill="1" applyBorder="1" applyAlignment="1">
      <alignment vertical="center" wrapText="1"/>
      <protection/>
    </xf>
    <xf numFmtId="3" fontId="8" fillId="33" borderId="17" xfId="57" applyNumberFormat="1" applyFont="1" applyFill="1" applyBorder="1" applyAlignment="1">
      <alignment vertical="center"/>
      <protection/>
    </xf>
    <xf numFmtId="3" fontId="2" fillId="33" borderId="17" xfId="57" applyNumberFormat="1" applyFont="1" applyFill="1" applyBorder="1" applyAlignment="1">
      <alignment vertical="center"/>
      <protection/>
    </xf>
    <xf numFmtId="3" fontId="2" fillId="33" borderId="18" xfId="57" applyNumberFormat="1" applyFont="1" applyFill="1" applyBorder="1" applyAlignment="1">
      <alignment vertical="center" wrapText="1"/>
      <protection/>
    </xf>
    <xf numFmtId="3" fontId="5" fillId="33" borderId="19" xfId="57" applyNumberFormat="1" applyFont="1" applyFill="1" applyBorder="1" applyAlignment="1">
      <alignment vertical="center"/>
      <protection/>
    </xf>
    <xf numFmtId="3" fontId="5" fillId="33" borderId="20" xfId="57" applyNumberFormat="1" applyFont="1" applyFill="1" applyBorder="1" applyAlignment="1">
      <alignment vertical="center"/>
      <protection/>
    </xf>
    <xf numFmtId="3" fontId="5" fillId="33" borderId="0" xfId="56" applyNumberFormat="1" applyFont="1" applyFill="1">
      <alignment/>
      <protection/>
    </xf>
    <xf numFmtId="3" fontId="5" fillId="33" borderId="0" xfId="56" applyNumberFormat="1" applyFont="1" applyFill="1" applyAlignment="1">
      <alignment/>
      <protection/>
    </xf>
    <xf numFmtId="0" fontId="2" fillId="0" borderId="16" xfId="56" applyBorder="1" applyAlignment="1">
      <alignment horizontal="left" vertical="center" wrapText="1"/>
      <protection/>
    </xf>
    <xf numFmtId="3" fontId="2" fillId="33" borderId="0" xfId="57" applyNumberFormat="1" applyFill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55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5" applyNumberFormat="1" applyAlignment="1">
      <alignment horizontal="center"/>
      <protection/>
    </xf>
    <xf numFmtId="49" fontId="5" fillId="0" borderId="0" xfId="56" applyNumberFormat="1" applyFont="1">
      <alignment/>
      <protection/>
    </xf>
    <xf numFmtId="49" fontId="5" fillId="0" borderId="0" xfId="56" applyNumberFormat="1" applyFont="1" applyAlignment="1">
      <alignment/>
      <protection/>
    </xf>
    <xf numFmtId="0" fontId="2" fillId="0" borderId="0" xfId="56" applyAlignment="1">
      <alignment wrapText="1"/>
      <protection/>
    </xf>
    <xf numFmtId="0" fontId="5" fillId="0" borderId="0" xfId="56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6" applyNumberFormat="1">
      <alignment/>
      <protection/>
    </xf>
    <xf numFmtId="49" fontId="3" fillId="0" borderId="10" xfId="56" applyNumberFormat="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33" borderId="0" xfId="0" applyNumberFormat="1" applyFill="1" applyAlignment="1">
      <alignment/>
    </xf>
    <xf numFmtId="49" fontId="2" fillId="33" borderId="0" xfId="57" applyNumberFormat="1" applyFill="1">
      <alignment/>
      <protection/>
    </xf>
    <xf numFmtId="49" fontId="5" fillId="33" borderId="12" xfId="57" applyNumberFormat="1" applyFont="1" applyFill="1" applyBorder="1" applyAlignment="1">
      <alignment horizontal="center" vertical="center" wrapText="1"/>
      <protection/>
    </xf>
    <xf numFmtId="49" fontId="2" fillId="33" borderId="15" xfId="57" applyNumberFormat="1" applyFill="1" applyBorder="1" applyAlignment="1">
      <alignment horizontal="center" vertical="center"/>
      <protection/>
    </xf>
    <xf numFmtId="49" fontId="2" fillId="33" borderId="15" xfId="57" applyNumberFormat="1" applyFont="1" applyFill="1" applyBorder="1" applyAlignment="1">
      <alignment horizontal="center" vertical="center"/>
      <protection/>
    </xf>
    <xf numFmtId="49" fontId="2" fillId="33" borderId="19" xfId="57" applyNumberFormat="1" applyFont="1" applyFill="1" applyBorder="1" applyAlignment="1">
      <alignment horizontal="center" vertical="center"/>
      <protection/>
    </xf>
    <xf numFmtId="0" fontId="0" fillId="33" borderId="15" xfId="0" applyFill="1" applyBorder="1" applyAlignment="1">
      <alignment/>
    </xf>
    <xf numFmtId="3" fontId="2" fillId="33" borderId="15" xfId="57" applyNumberFormat="1" applyFill="1" applyBorder="1" applyAlignment="1">
      <alignment horizontal="right" vertical="center"/>
      <protection/>
    </xf>
    <xf numFmtId="0" fontId="0" fillId="33" borderId="17" xfId="0" applyFill="1" applyBorder="1" applyAlignment="1">
      <alignment/>
    </xf>
    <xf numFmtId="49" fontId="2" fillId="33" borderId="0" xfId="57" applyNumberFormat="1" applyFill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49" fontId="5" fillId="0" borderId="0" xfId="56" applyNumberFormat="1" applyFont="1" applyAlignment="1">
      <alignment horizontal="center"/>
      <protection/>
    </xf>
    <xf numFmtId="0" fontId="17" fillId="0" borderId="0" xfId="56" applyFont="1" applyAlignment="1">
      <alignment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17" fillId="0" borderId="0" xfId="55" applyFont="1" applyAlignment="1">
      <alignment horizontal="left"/>
      <protection/>
    </xf>
    <xf numFmtId="0" fontId="59" fillId="33" borderId="0" xfId="0" applyFont="1" applyFill="1" applyAlignment="1">
      <alignment/>
    </xf>
    <xf numFmtId="186" fontId="5" fillId="33" borderId="17" xfId="56" applyNumberFormat="1" applyFont="1" applyFill="1" applyBorder="1" applyAlignment="1">
      <alignment horizontal="right" vertical="center"/>
      <protection/>
    </xf>
    <xf numFmtId="186" fontId="5" fillId="0" borderId="14" xfId="56" applyNumberFormat="1" applyFont="1" applyBorder="1" applyAlignment="1">
      <alignment horizontal="right" vertical="center"/>
      <protection/>
    </xf>
    <xf numFmtId="186" fontId="5" fillId="0" borderId="17" xfId="56" applyNumberFormat="1" applyFont="1" applyBorder="1" applyAlignment="1">
      <alignment horizontal="right" vertical="center"/>
      <protection/>
    </xf>
    <xf numFmtId="3" fontId="3" fillId="33" borderId="17" xfId="0" applyNumberFormat="1" applyFont="1" applyFill="1" applyBorder="1" applyAlignment="1">
      <alignment horizontal="right" vertical="center"/>
    </xf>
    <xf numFmtId="186" fontId="2" fillId="0" borderId="14" xfId="56" applyNumberFormat="1" applyFont="1" applyBorder="1" applyAlignment="1">
      <alignment horizontal="right" vertical="center"/>
      <protection/>
    </xf>
    <xf numFmtId="186" fontId="2" fillId="0" borderId="17" xfId="56" applyNumberFormat="1" applyFont="1" applyBorder="1" applyAlignment="1">
      <alignment horizontal="right" vertical="center"/>
      <protection/>
    </xf>
    <xf numFmtId="3" fontId="2" fillId="33" borderId="14" xfId="57" applyNumberFormat="1" applyFont="1" applyFill="1" applyBorder="1" applyAlignment="1">
      <alignment horizontal="right" vertical="center"/>
      <protection/>
    </xf>
    <xf numFmtId="3" fontId="2" fillId="33" borderId="17" xfId="57" applyNumberFormat="1" applyFont="1" applyFill="1" applyBorder="1" applyAlignment="1">
      <alignment horizontal="right" vertical="center"/>
      <protection/>
    </xf>
    <xf numFmtId="3" fontId="49" fillId="0" borderId="16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186" fontId="5" fillId="33" borderId="14" xfId="56" applyNumberFormat="1" applyFont="1" applyFill="1" applyBorder="1" applyAlignment="1">
      <alignment horizontal="center" vertical="center"/>
      <protection/>
    </xf>
    <xf numFmtId="3" fontId="0" fillId="0" borderId="1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86" fontId="2" fillId="33" borderId="14" xfId="56" applyNumberForma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49" fillId="0" borderId="21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186" fontId="5" fillId="33" borderId="24" xfId="56" applyNumberFormat="1" applyFont="1" applyFill="1" applyBorder="1" applyAlignment="1">
      <alignment horizontal="center" vertical="center"/>
      <protection/>
    </xf>
    <xf numFmtId="186" fontId="2" fillId="33" borderId="14" xfId="56" applyNumberFormat="1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25" xfId="56" applyBorder="1" applyAlignment="1">
      <alignment horizontal="left"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49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49" fillId="0" borderId="30" xfId="0" applyNumberFormat="1" applyFont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17" fillId="33" borderId="0" xfId="56" applyFont="1" applyFill="1" applyAlignment="1">
      <alignment/>
      <protection/>
    </xf>
    <xf numFmtId="0" fontId="17" fillId="33" borderId="0" xfId="55" applyFont="1" applyFill="1" applyAlignment="1">
      <alignment horizontal="left"/>
      <protection/>
    </xf>
    <xf numFmtId="3" fontId="2" fillId="33" borderId="0" xfId="56" applyNumberFormat="1" applyFill="1">
      <alignment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5" applyBorder="1" applyAlignment="1">
      <alignment horizontal="right"/>
      <protection/>
    </xf>
    <xf numFmtId="172" fontId="16" fillId="0" borderId="0" xfId="53" applyNumberFormat="1" applyFont="1" applyBorder="1" applyAlignment="1">
      <alignment horizontal="right" vertical="top" wrapText="1"/>
      <protection/>
    </xf>
    <xf numFmtId="0" fontId="16" fillId="0" borderId="0" xfId="53" applyFont="1" applyBorder="1" applyAlignment="1">
      <alignment horizontal="right" vertical="top" wrapText="1"/>
      <protection/>
    </xf>
    <xf numFmtId="172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74" fontId="7" fillId="0" borderId="0" xfId="53" applyNumberFormat="1" applyFont="1" applyBorder="1" applyAlignment="1">
      <alignment horizontal="right" vertical="top" wrapText="1"/>
      <protection/>
    </xf>
    <xf numFmtId="173" fontId="7" fillId="0" borderId="0" xfId="53" applyNumberFormat="1" applyFont="1" applyBorder="1" applyAlignment="1">
      <alignment horizontal="right" vertical="top" wrapText="1"/>
      <protection/>
    </xf>
    <xf numFmtId="174" fontId="16" fillId="0" borderId="0" xfId="53" applyNumberFormat="1" applyFont="1" applyBorder="1" applyAlignment="1">
      <alignment horizontal="right" vertical="top" wrapText="1"/>
      <protection/>
    </xf>
    <xf numFmtId="173" fontId="16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60" fillId="0" borderId="0" xfId="0" applyFont="1" applyAlignment="1">
      <alignment/>
    </xf>
    <xf numFmtId="0" fontId="9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center"/>
      <protection/>
    </xf>
    <xf numFmtId="0" fontId="10" fillId="33" borderId="31" xfId="55" applyFont="1" applyFill="1" applyBorder="1" applyAlignment="1">
      <alignment horizontal="center" vertical="center" wrapText="1"/>
      <protection/>
    </xf>
    <xf numFmtId="3" fontId="10" fillId="33" borderId="31" xfId="69" applyNumberFormat="1" applyFont="1" applyFill="1" applyBorder="1" applyAlignment="1">
      <alignment horizontal="center" vertical="center" wrapText="1"/>
    </xf>
    <xf numFmtId="3" fontId="6" fillId="33" borderId="0" xfId="55" applyNumberFormat="1" applyFill="1" applyAlignment="1">
      <alignment horizontal="center"/>
      <protection/>
    </xf>
    <xf numFmtId="3" fontId="5" fillId="33" borderId="0" xfId="56" applyNumberFormat="1" applyFont="1" applyFill="1" applyAlignment="1">
      <alignment horizontal="center"/>
      <protection/>
    </xf>
    <xf numFmtId="186" fontId="2" fillId="33" borderId="14" xfId="56" applyNumberFormat="1" applyFont="1" applyFill="1" applyBorder="1" applyAlignment="1">
      <alignment horizontal="right" vertical="center"/>
      <protection/>
    </xf>
    <xf numFmtId="187" fontId="7" fillId="0" borderId="0" xfId="53" applyNumberFormat="1" applyFont="1" applyBorder="1" applyAlignment="1">
      <alignment horizontal="right" vertical="top" wrapText="1"/>
      <protection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8" fillId="0" borderId="25" xfId="56" applyFont="1" applyBorder="1" applyAlignment="1">
      <alignment horizontal="left" vertical="center" wrapText="1"/>
      <protection/>
    </xf>
    <xf numFmtId="0" fontId="61" fillId="0" borderId="36" xfId="0" applyFont="1" applyBorder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/>
    </xf>
    <xf numFmtId="0" fontId="9" fillId="33" borderId="0" xfId="55" applyFont="1" applyFill="1" applyAlignment="1">
      <alignment horizontal="left" wrapText="1"/>
      <protection/>
    </xf>
    <xf numFmtId="49" fontId="9" fillId="33" borderId="0" xfId="55" applyNumberFormat="1" applyFont="1" applyFill="1" applyAlignment="1">
      <alignment horizontal="left"/>
      <protection/>
    </xf>
    <xf numFmtId="49" fontId="9" fillId="33" borderId="0" xfId="55" applyNumberFormat="1" applyFont="1" applyFill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49" fontId="10" fillId="33" borderId="10" xfId="55" applyNumberFormat="1" applyFont="1" applyFill="1" applyBorder="1" applyAlignment="1">
      <alignment horizontal="center" vertical="center" wrapText="1"/>
      <protection/>
    </xf>
    <xf numFmtId="3" fontId="62" fillId="33" borderId="15" xfId="0" applyNumberFormat="1" applyFont="1" applyFill="1" applyBorder="1" applyAlignment="1">
      <alignment horizontal="right" vertical="center"/>
    </xf>
    <xf numFmtId="3" fontId="62" fillId="33" borderId="17" xfId="0" applyNumberFormat="1" applyFont="1" applyFill="1" applyBorder="1" applyAlignment="1">
      <alignment horizontal="right" vertical="center"/>
    </xf>
    <xf numFmtId="186" fontId="5" fillId="0" borderId="15" xfId="56" applyNumberFormat="1" applyFont="1" applyBorder="1" applyAlignment="1">
      <alignment horizontal="right" vertical="center"/>
      <protection/>
    </xf>
    <xf numFmtId="186" fontId="2" fillId="0" borderId="15" xfId="56" applyNumberFormat="1" applyFont="1" applyBorder="1" applyAlignment="1">
      <alignment horizontal="right" vertical="center"/>
      <protection/>
    </xf>
    <xf numFmtId="186" fontId="2" fillId="33" borderId="17" xfId="56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wrapText="1"/>
    </xf>
    <xf numFmtId="4" fontId="6" fillId="33" borderId="37" xfId="59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186" fontId="7" fillId="33" borderId="0" xfId="55" applyNumberFormat="1" applyFont="1" applyFill="1" applyBorder="1" applyAlignment="1">
      <alignment horizontal="right" vertical="center" wrapText="1"/>
      <protection/>
    </xf>
    <xf numFmtId="186" fontId="5" fillId="33" borderId="0" xfId="56" applyNumberFormat="1" applyFont="1" applyFill="1" applyBorder="1" applyAlignment="1">
      <alignment horizontal="right" vertical="center"/>
      <protection/>
    </xf>
    <xf numFmtId="186" fontId="2" fillId="33" borderId="0" xfId="56" applyNumberFormat="1" applyFill="1" applyBorder="1" applyAlignment="1">
      <alignment horizontal="right" vertical="center"/>
      <protection/>
    </xf>
    <xf numFmtId="186" fontId="2" fillId="33" borderId="0" xfId="56" applyNumberFormat="1" applyFont="1" applyFill="1" applyBorder="1" applyAlignment="1">
      <alignment horizontal="right" vertical="center"/>
      <protection/>
    </xf>
    <xf numFmtId="172" fontId="7" fillId="0" borderId="0" xfId="58" applyNumberFormat="1" applyFont="1" applyBorder="1" applyAlignment="1">
      <alignment horizontal="right" vertical="top"/>
      <protection/>
    </xf>
    <xf numFmtId="173" fontId="7" fillId="0" borderId="0" xfId="58" applyNumberFormat="1" applyFont="1" applyBorder="1" applyAlignment="1">
      <alignment horizontal="right" vertical="top"/>
      <protection/>
    </xf>
    <xf numFmtId="0" fontId="49" fillId="0" borderId="0" xfId="0" applyFont="1" applyBorder="1" applyAlignment="1">
      <alignment/>
    </xf>
    <xf numFmtId="187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33" borderId="0" xfId="0" applyFill="1" applyAlignment="1">
      <alignment horizontal="right"/>
    </xf>
    <xf numFmtId="186" fontId="5" fillId="33" borderId="20" xfId="56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 horizontal="right"/>
    </xf>
    <xf numFmtId="186" fontId="2" fillId="33" borderId="28" xfId="56" applyNumberFormat="1" applyFill="1" applyBorder="1" applyAlignment="1">
      <alignment horizontal="right" vertical="center"/>
      <protection/>
    </xf>
    <xf numFmtId="186" fontId="5" fillId="33" borderId="28" xfId="56" applyNumberFormat="1" applyFont="1" applyFill="1" applyBorder="1" applyAlignment="1">
      <alignment horizontal="right" vertical="center"/>
      <protection/>
    </xf>
    <xf numFmtId="186" fontId="2" fillId="0" borderId="28" xfId="56" applyNumberFormat="1" applyBorder="1" applyAlignment="1">
      <alignment horizontal="right" vertical="center"/>
      <protection/>
    </xf>
    <xf numFmtId="186" fontId="5" fillId="0" borderId="28" xfId="56" applyNumberFormat="1" applyFont="1" applyBorder="1" applyAlignment="1">
      <alignment horizontal="right" vertical="center"/>
      <protection/>
    </xf>
    <xf numFmtId="186" fontId="2" fillId="0" borderId="32" xfId="56" applyNumberFormat="1" applyBorder="1" applyAlignment="1">
      <alignment horizontal="right" vertical="center"/>
      <protection/>
    </xf>
    <xf numFmtId="3" fontId="2" fillId="0" borderId="28" xfId="56" applyNumberFormat="1" applyBorder="1" applyAlignment="1">
      <alignment horizontal="center" vertical="center"/>
      <protection/>
    </xf>
    <xf numFmtId="0" fontId="2" fillId="0" borderId="30" xfId="56" applyBorder="1" applyAlignment="1">
      <alignment horizontal="center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2" fillId="33" borderId="28" xfId="56" applyNumberFormat="1" applyFont="1" applyFill="1" applyBorder="1" applyAlignment="1">
      <alignment horizontal="right" vertical="center"/>
      <protection/>
    </xf>
    <xf numFmtId="186" fontId="2" fillId="33" borderId="32" xfId="56" applyNumberFormat="1" applyFill="1" applyBorder="1" applyAlignment="1">
      <alignment horizontal="right" vertical="center"/>
      <protection/>
    </xf>
    <xf numFmtId="3" fontId="2" fillId="33" borderId="28" xfId="56" applyNumberFormat="1" applyFill="1" applyBorder="1" applyAlignment="1">
      <alignment horizontal="center" vertical="center"/>
      <protection/>
    </xf>
    <xf numFmtId="3" fontId="2" fillId="33" borderId="30" xfId="56" applyNumberFormat="1" applyFill="1" applyBorder="1" applyAlignment="1">
      <alignment horizontal="center"/>
      <protection/>
    </xf>
    <xf numFmtId="49" fontId="2" fillId="0" borderId="38" xfId="56" applyNumberFormat="1" applyBorder="1" applyAlignment="1">
      <alignment horizontal="center" vertical="center"/>
      <protection/>
    </xf>
    <xf numFmtId="49" fontId="2" fillId="0" borderId="28" xfId="56" applyNumberFormat="1" applyBorder="1" applyAlignment="1">
      <alignment horizontal="center" vertical="center"/>
      <protection/>
    </xf>
    <xf numFmtId="49" fontId="5" fillId="0" borderId="28" xfId="56" applyNumberFormat="1" applyFont="1" applyBorder="1" applyAlignment="1">
      <alignment horizontal="center" vertical="center"/>
      <protection/>
    </xf>
    <xf numFmtId="49" fontId="2" fillId="0" borderId="32" xfId="56" applyNumberFormat="1" applyBorder="1" applyAlignment="1">
      <alignment horizontal="center" vertical="center"/>
      <protection/>
    </xf>
    <xf numFmtId="49" fontId="2" fillId="0" borderId="30" xfId="56" applyNumberFormat="1" applyBorder="1">
      <alignment/>
      <protection/>
    </xf>
    <xf numFmtId="0" fontId="2" fillId="0" borderId="39" xfId="56" applyBorder="1" applyAlignment="1">
      <alignment horizontal="left" vertical="center" wrapText="1"/>
      <protection/>
    </xf>
    <xf numFmtId="0" fontId="2" fillId="0" borderId="28" xfId="56" applyBorder="1" applyAlignment="1">
      <alignment horizontal="left" vertical="center" wrapText="1"/>
      <protection/>
    </xf>
    <xf numFmtId="0" fontId="2" fillId="0" borderId="28" xfId="56" applyFont="1" applyBorder="1" applyAlignment="1">
      <alignment horizontal="left" vertical="center" wrapText="1"/>
      <protection/>
    </xf>
    <xf numFmtId="0" fontId="8" fillId="0" borderId="28" xfId="56" applyFont="1" applyBorder="1" applyAlignment="1">
      <alignment horizontal="left" vertical="center" wrapText="1"/>
      <protection/>
    </xf>
    <xf numFmtId="0" fontId="5" fillId="0" borderId="28" xfId="56" applyFont="1" applyBorder="1" applyAlignment="1">
      <alignment horizontal="left" vertical="center" wrapText="1"/>
      <protection/>
    </xf>
    <xf numFmtId="0" fontId="2" fillId="0" borderId="32" xfId="56" applyBorder="1" applyAlignment="1">
      <alignment horizontal="left" vertical="center" wrapText="1"/>
      <protection/>
    </xf>
    <xf numFmtId="0" fontId="2" fillId="0" borderId="30" xfId="56" applyBorder="1" applyAlignment="1">
      <alignment horizontal="left" vertical="center" wrapText="1"/>
      <protection/>
    </xf>
    <xf numFmtId="0" fontId="9" fillId="33" borderId="0" xfId="55" applyFont="1" applyFill="1" applyAlignment="1">
      <alignment horizontal="left"/>
      <protection/>
    </xf>
    <xf numFmtId="9" fontId="0" fillId="0" borderId="0" xfId="64" applyFont="1" applyAlignment="1">
      <alignment/>
    </xf>
    <xf numFmtId="9" fontId="0" fillId="0" borderId="0" xfId="64" applyFont="1" applyAlignment="1">
      <alignment wrapText="1"/>
    </xf>
    <xf numFmtId="9" fontId="7" fillId="0" borderId="0" xfId="64" applyFont="1" applyBorder="1" applyAlignment="1">
      <alignment horizontal="right" vertical="top"/>
    </xf>
    <xf numFmtId="189" fontId="7" fillId="0" borderId="0" xfId="53" applyNumberFormat="1" applyFont="1" applyBorder="1" applyAlignment="1">
      <alignment horizontal="right" vertical="top" wrapText="1"/>
      <protection/>
    </xf>
    <xf numFmtId="2" fontId="7" fillId="0" borderId="40" xfId="54" applyNumberFormat="1" applyFont="1" applyBorder="1" applyAlignment="1">
      <alignment horizontal="right" vertical="top"/>
      <protection/>
    </xf>
    <xf numFmtId="4" fontId="7" fillId="0" borderId="40" xfId="54" applyNumberFormat="1" applyFont="1" applyBorder="1" applyAlignment="1">
      <alignment horizontal="right" vertical="top"/>
      <protection/>
    </xf>
    <xf numFmtId="1" fontId="7" fillId="0" borderId="40" xfId="54" applyNumberFormat="1" applyFont="1" applyBorder="1" applyAlignment="1">
      <alignment horizontal="left" vertical="top" wrapText="1"/>
      <protection/>
    </xf>
    <xf numFmtId="4" fontId="7" fillId="0" borderId="40" xfId="59" applyNumberFormat="1" applyFont="1" applyBorder="1" applyAlignment="1">
      <alignment horizontal="right" vertical="top" wrapText="1"/>
      <protection/>
    </xf>
    <xf numFmtId="4" fontId="16" fillId="0" borderId="40" xfId="59" applyNumberFormat="1" applyFont="1" applyBorder="1" applyAlignment="1">
      <alignment horizontal="right" vertical="top" wrapText="1"/>
      <protection/>
    </xf>
    <xf numFmtId="4" fontId="7" fillId="0" borderId="40" xfId="59" applyNumberFormat="1" applyFont="1" applyBorder="1" applyAlignment="1">
      <alignment horizontal="right" vertical="top" wrapText="1"/>
      <protection/>
    </xf>
    <xf numFmtId="3" fontId="9" fillId="33" borderId="17" xfId="69" applyNumberFormat="1" applyFont="1" applyFill="1" applyBorder="1" applyAlignment="1">
      <alignment horizontal="center" vertical="center"/>
    </xf>
    <xf numFmtId="3" fontId="12" fillId="33" borderId="17" xfId="69" applyNumberFormat="1" applyFont="1" applyFill="1" applyBorder="1" applyAlignment="1">
      <alignment horizontal="center" vertical="center"/>
    </xf>
    <xf numFmtId="3" fontId="63" fillId="33" borderId="17" xfId="69" applyNumberFormat="1" applyFont="1" applyFill="1" applyBorder="1" applyAlignment="1">
      <alignment horizontal="center" vertical="center"/>
    </xf>
    <xf numFmtId="3" fontId="0" fillId="33" borderId="41" xfId="0" applyNumberFormat="1" applyFill="1" applyBorder="1" applyAlignment="1">
      <alignment horizontal="center"/>
    </xf>
    <xf numFmtId="3" fontId="9" fillId="0" borderId="17" xfId="69" applyNumberFormat="1" applyFont="1" applyFill="1" applyBorder="1" applyAlignment="1">
      <alignment horizontal="center" vertical="center"/>
    </xf>
    <xf numFmtId="3" fontId="10" fillId="33" borderId="20" xfId="69" applyNumberFormat="1" applyFont="1" applyFill="1" applyBorder="1" applyAlignment="1">
      <alignment horizontal="center" vertical="center"/>
    </xf>
    <xf numFmtId="3" fontId="9" fillId="33" borderId="42" xfId="69" applyNumberFormat="1" applyFont="1" applyFill="1" applyBorder="1" applyAlignment="1">
      <alignment horizontal="center" vertical="center"/>
    </xf>
    <xf numFmtId="3" fontId="9" fillId="33" borderId="25" xfId="69" applyNumberFormat="1" applyFont="1" applyFill="1" applyBorder="1" applyAlignment="1">
      <alignment horizontal="center" vertical="center"/>
    </xf>
    <xf numFmtId="0" fontId="9" fillId="33" borderId="42" xfId="55" applyFont="1" applyFill="1" applyBorder="1" applyAlignment="1">
      <alignment horizontal="center" vertical="center"/>
      <protection/>
    </xf>
    <xf numFmtId="0" fontId="9" fillId="33" borderId="43" xfId="55" applyFont="1" applyFill="1" applyBorder="1" applyAlignment="1">
      <alignment horizontal="center" vertical="center"/>
      <protection/>
    </xf>
    <xf numFmtId="3" fontId="12" fillId="33" borderId="16" xfId="69" applyNumberFormat="1" applyFont="1" applyFill="1" applyBorder="1" applyAlignment="1">
      <alignment horizontal="center" vertical="center"/>
    </xf>
    <xf numFmtId="3" fontId="9" fillId="33" borderId="16" xfId="69" applyNumberFormat="1" applyFont="1" applyFill="1" applyBorder="1" applyAlignment="1">
      <alignment horizontal="center" vertical="center"/>
    </xf>
    <xf numFmtId="3" fontId="10" fillId="33" borderId="18" xfId="69" applyNumberFormat="1" applyFont="1" applyFill="1" applyBorder="1" applyAlignment="1">
      <alignment horizontal="center" vertical="center"/>
    </xf>
    <xf numFmtId="49" fontId="9" fillId="33" borderId="44" xfId="55" applyNumberFormat="1" applyFont="1" applyFill="1" applyBorder="1" applyAlignment="1">
      <alignment horizontal="center" vertical="center"/>
      <protection/>
    </xf>
    <xf numFmtId="49" fontId="9" fillId="33" borderId="45" xfId="55" applyNumberFormat="1" applyFont="1" applyFill="1" applyBorder="1" applyAlignment="1">
      <alignment horizontal="center" vertical="center"/>
      <protection/>
    </xf>
    <xf numFmtId="49" fontId="9" fillId="33" borderId="46" xfId="55" applyNumberFormat="1" applyFont="1" applyFill="1" applyBorder="1" applyAlignment="1">
      <alignment horizontal="center" vertical="center"/>
      <protection/>
    </xf>
    <xf numFmtId="0" fontId="11" fillId="33" borderId="39" xfId="55" applyFont="1" applyFill="1" applyBorder="1" applyAlignment="1">
      <alignment vertical="center" wrapText="1"/>
      <protection/>
    </xf>
    <xf numFmtId="0" fontId="9" fillId="33" borderId="28" xfId="55" applyFont="1" applyFill="1" applyBorder="1" applyAlignment="1">
      <alignment vertical="center" wrapText="1"/>
      <protection/>
    </xf>
    <xf numFmtId="0" fontId="11" fillId="33" borderId="28" xfId="55" applyFont="1" applyFill="1" applyBorder="1" applyAlignment="1">
      <alignment vertical="center" wrapText="1"/>
      <protection/>
    </xf>
    <xf numFmtId="0" fontId="10" fillId="33" borderId="30" xfId="55" applyFont="1" applyFill="1" applyBorder="1" applyAlignment="1">
      <alignment vertical="center" wrapText="1"/>
      <protection/>
    </xf>
    <xf numFmtId="3" fontId="9" fillId="33" borderId="43" xfId="69" applyNumberFormat="1" applyFont="1" applyFill="1" applyBorder="1" applyAlignment="1">
      <alignment horizontal="center" vertical="center"/>
    </xf>
    <xf numFmtId="3" fontId="12" fillId="33" borderId="25" xfId="69" applyNumberFormat="1" applyFont="1" applyFill="1" applyBorder="1" applyAlignment="1">
      <alignment horizontal="center" vertical="center"/>
    </xf>
    <xf numFmtId="49" fontId="9" fillId="33" borderId="47" xfId="55" applyNumberFormat="1" applyFont="1" applyFill="1" applyBorder="1" applyAlignment="1">
      <alignment horizontal="center" vertical="center"/>
      <protection/>
    </xf>
    <xf numFmtId="49" fontId="9" fillId="0" borderId="45" xfId="55" applyNumberFormat="1" applyFont="1" applyBorder="1" applyAlignment="1">
      <alignment horizontal="center" vertical="center"/>
      <protection/>
    </xf>
    <xf numFmtId="49" fontId="10" fillId="0" borderId="46" xfId="55" applyNumberFormat="1" applyFont="1" applyBorder="1" applyAlignment="1">
      <alignment horizontal="center" vertical="center"/>
      <protection/>
    </xf>
    <xf numFmtId="0" fontId="13" fillId="33" borderId="29" xfId="55" applyFont="1" applyFill="1" applyBorder="1" applyAlignment="1">
      <alignment vertical="center" wrapText="1"/>
      <protection/>
    </xf>
    <xf numFmtId="0" fontId="13" fillId="33" borderId="28" xfId="55" applyFont="1" applyFill="1" applyBorder="1" applyAlignment="1">
      <alignment vertical="center" wrapText="1"/>
      <protection/>
    </xf>
    <xf numFmtId="0" fontId="9" fillId="0" borderId="28" xfId="55" applyFont="1" applyFill="1" applyBorder="1" applyAlignment="1">
      <alignment vertical="center" wrapText="1"/>
      <protection/>
    </xf>
    <xf numFmtId="0" fontId="10" fillId="0" borderId="30" xfId="55" applyFont="1" applyFill="1" applyBorder="1" applyAlignment="1">
      <alignment vertical="center" wrapText="1"/>
      <protection/>
    </xf>
    <xf numFmtId="186" fontId="7" fillId="33" borderId="48" xfId="55" applyNumberFormat="1" applyFont="1" applyFill="1" applyBorder="1" applyAlignment="1">
      <alignment horizontal="right" vertical="center" wrapText="1"/>
      <protection/>
    </xf>
    <xf numFmtId="186" fontId="7" fillId="33" borderId="49" xfId="55" applyNumberFormat="1" applyFont="1" applyFill="1" applyBorder="1" applyAlignment="1">
      <alignment horizontal="right" vertical="center" wrapText="1"/>
      <protection/>
    </xf>
    <xf numFmtId="186" fontId="7" fillId="33" borderId="50" xfId="55" applyNumberFormat="1" applyFont="1" applyFill="1" applyBorder="1" applyAlignment="1">
      <alignment horizontal="right" vertical="center" wrapText="1"/>
      <protection/>
    </xf>
    <xf numFmtId="186" fontId="7" fillId="33" borderId="51" xfId="55" applyNumberFormat="1" applyFont="1" applyFill="1" applyBorder="1" applyAlignment="1">
      <alignment horizontal="right" vertical="center" wrapText="1"/>
      <protection/>
    </xf>
    <xf numFmtId="186" fontId="2" fillId="33" borderId="14" xfId="56" applyNumberFormat="1" applyFill="1" applyBorder="1" applyAlignment="1">
      <alignment horizontal="right" vertical="center"/>
      <protection/>
    </xf>
    <xf numFmtId="186" fontId="2" fillId="33" borderId="17" xfId="56" applyNumberFormat="1" applyFill="1" applyBorder="1" applyAlignment="1">
      <alignment horizontal="right" vertical="center"/>
      <protection/>
    </xf>
    <xf numFmtId="0" fontId="5" fillId="0" borderId="0" xfId="56" applyFont="1" applyAlignment="1">
      <alignment wrapText="1"/>
      <protection/>
    </xf>
    <xf numFmtId="0" fontId="0" fillId="0" borderId="0" xfId="0" applyAlignment="1">
      <alignment/>
    </xf>
    <xf numFmtId="0" fontId="9" fillId="33" borderId="0" xfId="55" applyFont="1" applyFill="1" applyAlignment="1">
      <alignment horizontal="left"/>
      <protection/>
    </xf>
    <xf numFmtId="0" fontId="5" fillId="0" borderId="0" xfId="56" applyFont="1" applyAlignment="1">
      <alignment/>
      <protection/>
    </xf>
    <xf numFmtId="0" fontId="3" fillId="33" borderId="0" xfId="55" applyFont="1" applyFill="1" applyAlignment="1">
      <alignment horizontal="center"/>
      <protection/>
    </xf>
    <xf numFmtId="0" fontId="2" fillId="0" borderId="0" xfId="56" applyAlignment="1">
      <alignment wrapText="1"/>
      <protection/>
    </xf>
    <xf numFmtId="0" fontId="3" fillId="0" borderId="0" xfId="56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5" fillId="33" borderId="0" xfId="57" applyFont="1" applyFill="1" applyAlignment="1">
      <alignment horizontal="center"/>
      <protection/>
    </xf>
    <xf numFmtId="0" fontId="2" fillId="33" borderId="0" xfId="57" applyFill="1" applyAlignment="1">
      <alignment horizontal="center"/>
      <protection/>
    </xf>
    <xf numFmtId="0" fontId="14" fillId="33" borderId="43" xfId="57" applyFont="1" applyFill="1" applyBorder="1" applyAlignment="1">
      <alignment horizontal="center" vertical="center" wrapText="1"/>
      <protection/>
    </xf>
    <xf numFmtId="0" fontId="14" fillId="33" borderId="44" xfId="57" applyFont="1" applyFill="1" applyBorder="1" applyAlignment="1">
      <alignment horizontal="center" vertical="center" wrapText="1"/>
      <protection/>
    </xf>
    <xf numFmtId="0" fontId="14" fillId="33" borderId="52" xfId="57" applyFont="1" applyFill="1" applyBorder="1" applyAlignment="1">
      <alignment horizontal="center" vertical="center" wrapText="1"/>
      <protection/>
    </xf>
    <xf numFmtId="3" fontId="14" fillId="33" borderId="25" xfId="57" applyNumberFormat="1" applyFont="1" applyFill="1" applyBorder="1" applyAlignment="1">
      <alignment horizontal="center" vertical="center" wrapText="1"/>
      <protection/>
    </xf>
    <xf numFmtId="3" fontId="14" fillId="33" borderId="45" xfId="57" applyNumberFormat="1" applyFont="1" applyFill="1" applyBorder="1" applyAlignment="1">
      <alignment horizontal="center" vertical="center" wrapText="1"/>
      <protection/>
    </xf>
    <xf numFmtId="3" fontId="14" fillId="33" borderId="36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60" fillId="0" borderId="31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баланс_1" xfId="54"/>
    <cellStyle name="Обычный_Лист1" xfId="55"/>
    <cellStyle name="Обычный_Лист2" xfId="56"/>
    <cellStyle name="Обычный_Лист3" xfId="57"/>
    <cellStyle name="Обычный_ОПУ" xfId="58"/>
    <cellStyle name="Обычный_ОПУ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Лист1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workbookViewId="0" topLeftCell="A31">
      <selection activeCell="C42" sqref="C42"/>
    </sheetView>
  </sheetViews>
  <sheetFormatPr defaultColWidth="9.140625" defaultRowHeight="15"/>
  <cols>
    <col min="1" max="1" width="56.28125" style="4" customWidth="1"/>
    <col min="2" max="2" width="7.8515625" style="59" customWidth="1"/>
    <col min="3" max="3" width="21.140625" style="144" customWidth="1"/>
    <col min="4" max="4" width="20.140625" style="11" customWidth="1"/>
    <col min="6" max="6" width="15.7109375" style="9" customWidth="1"/>
    <col min="7" max="7" width="14.140625" style="9" customWidth="1"/>
    <col min="8" max="8" width="22.8515625" style="9" customWidth="1"/>
  </cols>
  <sheetData>
    <row r="1" spans="1:4" ht="15" hidden="1">
      <c r="A1" s="165"/>
      <c r="B1" s="166"/>
      <c r="D1" s="128" t="s">
        <v>241</v>
      </c>
    </row>
    <row r="2" spans="1:7" ht="15" hidden="1">
      <c r="A2" s="165"/>
      <c r="B2" s="166"/>
      <c r="D2" s="129" t="s">
        <v>239</v>
      </c>
      <c r="E2" s="12"/>
      <c r="F2" s="135"/>
      <c r="G2" s="135"/>
    </row>
    <row r="3" spans="1:7" ht="15" hidden="1">
      <c r="A3" s="165"/>
      <c r="B3" s="166"/>
      <c r="D3" s="86" t="s">
        <v>52</v>
      </c>
      <c r="E3" s="12"/>
      <c r="F3" s="135"/>
      <c r="G3" s="135"/>
    </row>
    <row r="4" spans="1:7" ht="15" hidden="1">
      <c r="A4" s="165"/>
      <c r="B4" s="166"/>
      <c r="D4" s="130" t="s">
        <v>51</v>
      </c>
      <c r="E4" s="12"/>
      <c r="F4" s="135"/>
      <c r="G4" s="135"/>
    </row>
    <row r="5" spans="1:4" ht="15" hidden="1">
      <c r="A5" s="267"/>
      <c r="B5" s="267"/>
      <c r="C5" s="267"/>
      <c r="D5" s="267"/>
    </row>
    <row r="6" spans="1:4" ht="15" hidden="1">
      <c r="A6" s="265" t="s">
        <v>8</v>
      </c>
      <c r="B6" s="265"/>
      <c r="C6" s="265"/>
      <c r="D6" s="265"/>
    </row>
    <row r="7" spans="1:4" ht="15" hidden="1">
      <c r="A7" s="265" t="s">
        <v>9</v>
      </c>
      <c r="B7" s="265"/>
      <c r="C7" s="265"/>
      <c r="D7" s="265"/>
    </row>
    <row r="8" spans="1:4" ht="15" hidden="1">
      <c r="A8" s="265" t="s">
        <v>242</v>
      </c>
      <c r="B8" s="265"/>
      <c r="C8" s="265"/>
      <c r="D8" s="265"/>
    </row>
    <row r="9" spans="1:4" ht="15" hidden="1">
      <c r="A9" s="167" t="s">
        <v>243</v>
      </c>
      <c r="B9" s="168"/>
      <c r="C9" s="217"/>
      <c r="D9" s="148"/>
    </row>
    <row r="10" spans="1:4" ht="15" hidden="1">
      <c r="A10" s="167" t="s">
        <v>247</v>
      </c>
      <c r="B10" s="168"/>
      <c r="C10" s="217"/>
      <c r="D10" s="148"/>
    </row>
    <row r="11" spans="1:4" ht="15" hidden="1">
      <c r="A11" s="167" t="s">
        <v>244</v>
      </c>
      <c r="B11" s="168"/>
      <c r="C11" s="217"/>
      <c r="D11" s="148"/>
    </row>
    <row r="12" spans="1:4" ht="15" hidden="1">
      <c r="A12" s="265" t="s">
        <v>10</v>
      </c>
      <c r="B12" s="265"/>
      <c r="C12" s="265"/>
      <c r="D12" s="265"/>
    </row>
    <row r="13" spans="1:4" ht="15">
      <c r="A13" s="148"/>
      <c r="B13" s="148"/>
      <c r="C13" s="217"/>
      <c r="D13" s="148"/>
    </row>
    <row r="14" spans="1:4" ht="15">
      <c r="A14" s="267" t="s">
        <v>248</v>
      </c>
      <c r="B14" s="267"/>
      <c r="C14" s="267"/>
      <c r="D14" s="267"/>
    </row>
    <row r="15" spans="1:4" ht="15">
      <c r="A15" s="267" t="s">
        <v>317</v>
      </c>
      <c r="B15" s="267"/>
      <c r="C15" s="267"/>
      <c r="D15" s="267"/>
    </row>
    <row r="16" spans="1:4" ht="15.75" thickBot="1">
      <c r="A16" s="167"/>
      <c r="B16" s="169"/>
      <c r="C16" s="149"/>
      <c r="D16" s="170" t="s">
        <v>1</v>
      </c>
    </row>
    <row r="17" spans="1:6" ht="24.75" thickBot="1">
      <c r="A17" s="171" t="s">
        <v>11</v>
      </c>
      <c r="B17" s="172" t="s">
        <v>251</v>
      </c>
      <c r="C17" s="150" t="s">
        <v>50</v>
      </c>
      <c r="D17" s="171" t="s">
        <v>13</v>
      </c>
      <c r="E17" s="13"/>
      <c r="F17" s="13"/>
    </row>
    <row r="18" spans="1:5" ht="15">
      <c r="A18" s="244" t="s">
        <v>14</v>
      </c>
      <c r="B18" s="241"/>
      <c r="C18" s="237"/>
      <c r="D18" s="236"/>
      <c r="E18" s="9"/>
    </row>
    <row r="19" spans="1:8" ht="15">
      <c r="A19" s="245" t="s">
        <v>15</v>
      </c>
      <c r="B19" s="242" t="s">
        <v>252</v>
      </c>
      <c r="C19" s="235">
        <f>1014356-C20</f>
        <v>49592</v>
      </c>
      <c r="D19" s="228">
        <f>1407562-D20</f>
        <v>77411</v>
      </c>
      <c r="E19" s="14"/>
      <c r="G19" s="136"/>
      <c r="H19" s="137"/>
    </row>
    <row r="20" spans="1:8" ht="15">
      <c r="A20" s="245" t="s">
        <v>57</v>
      </c>
      <c r="B20" s="242" t="s">
        <v>278</v>
      </c>
      <c r="C20" s="235">
        <v>964764</v>
      </c>
      <c r="D20" s="228">
        <v>1330151</v>
      </c>
      <c r="E20" s="9"/>
      <c r="F20" s="224"/>
      <c r="G20" s="222"/>
      <c r="H20" s="222"/>
    </row>
    <row r="21" spans="1:8" ht="15">
      <c r="A21" s="245" t="s">
        <v>277</v>
      </c>
      <c r="B21" s="242" t="s">
        <v>279</v>
      </c>
      <c r="C21" s="235">
        <v>360493</v>
      </c>
      <c r="D21" s="228">
        <v>268272</v>
      </c>
      <c r="E21" s="10"/>
      <c r="F21" s="224"/>
      <c r="G21" s="222"/>
      <c r="H21" s="222"/>
    </row>
    <row r="22" spans="1:8" ht="15">
      <c r="A22" s="245" t="s">
        <v>270</v>
      </c>
      <c r="B22" s="242" t="s">
        <v>280</v>
      </c>
      <c r="C22" s="235">
        <f>363182-C21+14814</f>
        <v>17503</v>
      </c>
      <c r="D22" s="228">
        <v>23132</v>
      </c>
      <c r="E22" s="10"/>
      <c r="F22" s="224"/>
      <c r="G22" s="222"/>
      <c r="H22" s="222"/>
    </row>
    <row r="23" spans="1:8" ht="15">
      <c r="A23" s="245" t="s">
        <v>60</v>
      </c>
      <c r="B23" s="242"/>
      <c r="C23" s="235"/>
      <c r="D23" s="228"/>
      <c r="E23" s="10"/>
      <c r="F23" s="224"/>
      <c r="G23" s="222"/>
      <c r="H23" s="223"/>
    </row>
    <row r="24" spans="1:8" ht="15">
      <c r="A24" s="245" t="s">
        <v>16</v>
      </c>
      <c r="B24" s="242"/>
      <c r="C24" s="235">
        <v>1209</v>
      </c>
      <c r="D24" s="228">
        <v>1910</v>
      </c>
      <c r="E24" s="10"/>
      <c r="F24" s="224"/>
      <c r="G24" s="222"/>
      <c r="H24" s="223"/>
    </row>
    <row r="25" spans="1:8" ht="15">
      <c r="A25" s="245" t="s">
        <v>269</v>
      </c>
      <c r="B25" s="242" t="s">
        <v>281</v>
      </c>
      <c r="C25" s="235">
        <f>45114-11-1</f>
        <v>45102</v>
      </c>
      <c r="D25" s="228">
        <v>35544</v>
      </c>
      <c r="E25" s="10"/>
      <c r="F25" s="224"/>
      <c r="G25" s="222"/>
      <c r="H25" s="222"/>
    </row>
    <row r="26" spans="1:8" ht="15">
      <c r="A26" s="245" t="s">
        <v>63</v>
      </c>
      <c r="B26" s="242"/>
      <c r="C26" s="238">
        <f>SUM(C19:C25)</f>
        <v>1438663</v>
      </c>
      <c r="D26" s="229">
        <f>SUM(D19:D25)</f>
        <v>1736420</v>
      </c>
      <c r="E26" s="10"/>
      <c r="F26" s="10"/>
      <c r="G26" s="138"/>
      <c r="H26" s="138"/>
    </row>
    <row r="27" spans="1:8" ht="25.5">
      <c r="A27" s="245" t="s">
        <v>61</v>
      </c>
      <c r="B27" s="242"/>
      <c r="C27" s="239"/>
      <c r="D27" s="228"/>
      <c r="E27" s="10"/>
      <c r="F27" s="10"/>
      <c r="G27" s="138"/>
      <c r="H27" s="139"/>
    </row>
    <row r="28" spans="1:8" ht="15">
      <c r="A28" s="246" t="s">
        <v>17</v>
      </c>
      <c r="B28" s="242"/>
      <c r="C28" s="239"/>
      <c r="D28" s="228"/>
      <c r="E28" s="10"/>
      <c r="F28" s="10"/>
      <c r="G28" s="138"/>
      <c r="H28" s="139"/>
    </row>
    <row r="29" spans="1:8" ht="25.5">
      <c r="A29" s="245" t="s">
        <v>66</v>
      </c>
      <c r="B29" s="242" t="s">
        <v>253</v>
      </c>
      <c r="C29" s="239">
        <v>325533</v>
      </c>
      <c r="D29" s="228">
        <f>341054</f>
        <v>341054</v>
      </c>
      <c r="E29" s="10"/>
      <c r="F29" s="10"/>
      <c r="G29" s="138"/>
      <c r="H29" s="139"/>
    </row>
    <row r="30" spans="1:8" ht="15">
      <c r="A30" s="245" t="s">
        <v>18</v>
      </c>
      <c r="B30" s="242" t="s">
        <v>254</v>
      </c>
      <c r="C30" s="239">
        <f>3795000+23496+1728-1</f>
        <v>3820223</v>
      </c>
      <c r="D30" s="228">
        <v>3875710</v>
      </c>
      <c r="E30" s="10"/>
      <c r="F30" s="10"/>
      <c r="G30" s="139"/>
      <c r="H30" s="139"/>
    </row>
    <row r="31" spans="1:8" ht="15">
      <c r="A31" s="245" t="s">
        <v>19</v>
      </c>
      <c r="B31" s="242" t="s">
        <v>255</v>
      </c>
      <c r="C31" s="239">
        <v>16899400</v>
      </c>
      <c r="D31" s="228">
        <v>17807936</v>
      </c>
      <c r="E31" s="10"/>
      <c r="F31" s="10"/>
      <c r="G31" s="140"/>
      <c r="H31" s="139"/>
    </row>
    <row r="32" spans="1:8" ht="15">
      <c r="A32" s="245" t="s">
        <v>20</v>
      </c>
      <c r="B32" s="242" t="s">
        <v>256</v>
      </c>
      <c r="C32" s="239"/>
      <c r="D32" s="228"/>
      <c r="E32" s="10"/>
      <c r="F32" s="10"/>
      <c r="G32" s="139"/>
      <c r="H32" s="139"/>
    </row>
    <row r="33" spans="1:8" ht="15">
      <c r="A33" s="245" t="s">
        <v>271</v>
      </c>
      <c r="B33" s="242" t="s">
        <v>257</v>
      </c>
      <c r="C33" s="235"/>
      <c r="D33" s="228"/>
      <c r="E33" s="10"/>
      <c r="F33" s="10"/>
      <c r="G33" s="140"/>
      <c r="H33" s="139"/>
    </row>
    <row r="34" spans="1:8" ht="15">
      <c r="A34" s="245" t="s">
        <v>68</v>
      </c>
      <c r="B34" s="242"/>
      <c r="C34" s="235">
        <f>SUM(C29:C33)</f>
        <v>21045156</v>
      </c>
      <c r="D34" s="228">
        <f>SUM(D29:D33)</f>
        <v>22024700</v>
      </c>
      <c r="E34" s="10"/>
      <c r="F34" s="10"/>
      <c r="G34" s="138"/>
      <c r="H34" s="139"/>
    </row>
    <row r="35" spans="1:8" ht="15.75" thickBot="1">
      <c r="A35" s="247" t="s">
        <v>69</v>
      </c>
      <c r="B35" s="243"/>
      <c r="C35" s="240">
        <f>C26+C34+C27</f>
        <v>22483819</v>
      </c>
      <c r="D35" s="233">
        <f>D26+D34+D27</f>
        <v>23761120</v>
      </c>
      <c r="E35" s="10"/>
      <c r="F35" s="10"/>
      <c r="G35" s="10"/>
      <c r="H35" s="139"/>
    </row>
    <row r="36" spans="1:8" ht="39" customHeight="1" thickBot="1">
      <c r="A36" s="171" t="s">
        <v>261</v>
      </c>
      <c r="B36" s="172" t="s">
        <v>3</v>
      </c>
      <c r="C36" s="151" t="s">
        <v>12</v>
      </c>
      <c r="D36" s="28" t="s">
        <v>13</v>
      </c>
      <c r="E36" s="10"/>
      <c r="F36" s="10"/>
      <c r="G36" s="138"/>
      <c r="H36" s="139"/>
    </row>
    <row r="37" spans="1:8" ht="15">
      <c r="A37" s="244" t="s">
        <v>21</v>
      </c>
      <c r="B37" s="241"/>
      <c r="C37" s="248"/>
      <c r="D37" s="234"/>
      <c r="E37" s="10"/>
      <c r="F37" s="10"/>
      <c r="G37" s="138"/>
      <c r="H37" s="139"/>
    </row>
    <row r="38" spans="1:8" ht="15">
      <c r="A38" s="253" t="s">
        <v>272</v>
      </c>
      <c r="B38" s="250" t="s">
        <v>258</v>
      </c>
      <c r="C38" s="235">
        <v>1100510</v>
      </c>
      <c r="D38" s="228">
        <v>2201020</v>
      </c>
      <c r="E38" s="10"/>
      <c r="F38" s="10"/>
      <c r="G38" s="138"/>
      <c r="H38" s="139"/>
    </row>
    <row r="39" spans="1:8" ht="15">
      <c r="A39" s="245" t="s">
        <v>289</v>
      </c>
      <c r="B39" s="250" t="s">
        <v>282</v>
      </c>
      <c r="C39" s="235">
        <v>33920</v>
      </c>
      <c r="D39" s="230">
        <v>119898</v>
      </c>
      <c r="E39" s="10"/>
      <c r="F39" s="10"/>
      <c r="G39" s="138"/>
      <c r="H39" s="139"/>
    </row>
    <row r="40" spans="1:8" ht="25.5">
      <c r="A40" s="245" t="s">
        <v>290</v>
      </c>
      <c r="B40" s="250" t="s">
        <v>283</v>
      </c>
      <c r="C40" s="235">
        <v>1094352</v>
      </c>
      <c r="D40" s="230">
        <f>1724878-D41</f>
        <v>1712034</v>
      </c>
      <c r="E40" s="10"/>
      <c r="F40" s="10"/>
      <c r="G40" s="138"/>
      <c r="H40" s="139"/>
    </row>
    <row r="41" spans="1:8" ht="15">
      <c r="A41" s="245" t="s">
        <v>71</v>
      </c>
      <c r="B41" s="250" t="s">
        <v>284</v>
      </c>
      <c r="C41" s="235">
        <v>10361</v>
      </c>
      <c r="D41" s="228">
        <v>12844</v>
      </c>
      <c r="E41" s="10"/>
      <c r="F41" s="10"/>
      <c r="G41" s="143"/>
      <c r="H41" s="137"/>
    </row>
    <row r="42" spans="1:8" ht="15">
      <c r="A42" s="245" t="s">
        <v>274</v>
      </c>
      <c r="B42" s="250" t="s">
        <v>285</v>
      </c>
      <c r="C42" s="235">
        <f>104831-11</f>
        <v>104820</v>
      </c>
      <c r="D42" s="231">
        <v>171503</v>
      </c>
      <c r="E42" s="10"/>
      <c r="F42" s="10"/>
      <c r="G42" s="138"/>
      <c r="H42" s="139"/>
    </row>
    <row r="43" spans="1:8" ht="25.5">
      <c r="A43" s="245" t="s">
        <v>72</v>
      </c>
      <c r="B43" s="242"/>
      <c r="C43" s="249">
        <f>SUM(C38:C42)</f>
        <v>2343963</v>
      </c>
      <c r="D43" s="229">
        <f>SUM(D38:D42)</f>
        <v>4217299</v>
      </c>
      <c r="E43" s="10"/>
      <c r="F43" s="10"/>
      <c r="G43" s="138"/>
      <c r="H43" s="139"/>
    </row>
    <row r="44" spans="1:8" ht="15">
      <c r="A44" s="246" t="s">
        <v>22</v>
      </c>
      <c r="B44" s="242"/>
      <c r="C44" s="235"/>
      <c r="D44" s="228"/>
      <c r="E44" s="10"/>
      <c r="F44" s="10"/>
      <c r="G44" s="138"/>
      <c r="H44" s="139"/>
    </row>
    <row r="45" spans="1:8" ht="15">
      <c r="A45" s="253" t="s">
        <v>273</v>
      </c>
      <c r="B45" s="242" t="s">
        <v>286</v>
      </c>
      <c r="C45" s="235">
        <v>0</v>
      </c>
      <c r="D45" s="232"/>
      <c r="E45" s="10"/>
      <c r="F45" s="10"/>
      <c r="G45" s="138"/>
      <c r="H45" s="139"/>
    </row>
    <row r="46" spans="1:8" ht="15">
      <c r="A46" s="254" t="s">
        <v>275</v>
      </c>
      <c r="B46" s="242" t="s">
        <v>259</v>
      </c>
      <c r="C46" s="235">
        <f>18822350-577422</f>
        <v>18244928</v>
      </c>
      <c r="D46" s="228">
        <f>18822350-713512</f>
        <v>18108838</v>
      </c>
      <c r="E46" s="10"/>
      <c r="F46" s="10"/>
      <c r="G46" s="137"/>
      <c r="H46" s="137"/>
    </row>
    <row r="47" spans="1:8" ht="15">
      <c r="A47" s="245" t="s">
        <v>276</v>
      </c>
      <c r="B47" s="242" t="s">
        <v>287</v>
      </c>
      <c r="C47" s="235">
        <v>539123</v>
      </c>
      <c r="D47" s="228">
        <v>506492</v>
      </c>
      <c r="E47" s="10"/>
      <c r="F47" s="10"/>
      <c r="G47" s="139"/>
      <c r="H47" s="139"/>
    </row>
    <row r="48" spans="1:8" ht="15">
      <c r="A48" s="245" t="s">
        <v>81</v>
      </c>
      <c r="B48" s="242"/>
      <c r="C48" s="235"/>
      <c r="D48" s="228">
        <v>242614</v>
      </c>
      <c r="E48" s="10"/>
      <c r="F48" s="10"/>
      <c r="G48" s="139"/>
      <c r="H48" s="139"/>
    </row>
    <row r="49" spans="1:8" ht="15">
      <c r="A49" s="245" t="s">
        <v>23</v>
      </c>
      <c r="B49" s="242" t="s">
        <v>288</v>
      </c>
      <c r="C49" s="235">
        <v>242614</v>
      </c>
      <c r="D49" s="228"/>
      <c r="E49" s="10"/>
      <c r="F49" s="10"/>
      <c r="G49" s="142"/>
      <c r="H49" s="137"/>
    </row>
    <row r="50" spans="1:8" ht="15">
      <c r="A50" s="245" t="s">
        <v>24</v>
      </c>
      <c r="B50" s="242"/>
      <c r="C50" s="235"/>
      <c r="D50" s="228"/>
      <c r="E50" s="10"/>
      <c r="F50" s="10"/>
      <c r="G50" s="138"/>
      <c r="H50" s="139"/>
    </row>
    <row r="51" spans="1:8" ht="25.5">
      <c r="A51" s="245" t="s">
        <v>85</v>
      </c>
      <c r="B51" s="242"/>
      <c r="C51" s="249">
        <f>SUM(C45:C50)</f>
        <v>19026665</v>
      </c>
      <c r="D51" s="229">
        <f>SUM(D45:D50)</f>
        <v>18857944</v>
      </c>
      <c r="E51" s="10"/>
      <c r="F51" s="10"/>
      <c r="G51" s="10"/>
      <c r="H51" s="139"/>
    </row>
    <row r="52" spans="1:8" ht="15">
      <c r="A52" s="246" t="s">
        <v>25</v>
      </c>
      <c r="B52" s="242"/>
      <c r="C52" s="235"/>
      <c r="D52" s="228"/>
      <c r="E52" s="10"/>
      <c r="F52" s="10"/>
      <c r="G52" s="138"/>
      <c r="H52" s="139"/>
    </row>
    <row r="53" spans="1:8" ht="15">
      <c r="A53" s="245" t="s">
        <v>26</v>
      </c>
      <c r="B53" s="242" t="s">
        <v>260</v>
      </c>
      <c r="C53" s="235">
        <v>300000</v>
      </c>
      <c r="D53" s="228">
        <v>300000</v>
      </c>
      <c r="E53" s="10"/>
      <c r="F53" s="10"/>
      <c r="G53" s="141"/>
      <c r="H53" s="139"/>
    </row>
    <row r="54" spans="1:8" ht="15">
      <c r="A54" s="245" t="s">
        <v>263</v>
      </c>
      <c r="B54" s="242" t="s">
        <v>291</v>
      </c>
      <c r="C54" s="235">
        <v>182606</v>
      </c>
      <c r="D54" s="228">
        <v>182606</v>
      </c>
      <c r="E54" s="10"/>
      <c r="F54" s="10"/>
      <c r="G54" s="140"/>
      <c r="H54" s="139"/>
    </row>
    <row r="55" spans="1:8" ht="15">
      <c r="A55" s="245" t="s">
        <v>29</v>
      </c>
      <c r="B55" s="242"/>
      <c r="C55" s="235">
        <f>ОПУ!C23+D55</f>
        <v>630585</v>
      </c>
      <c r="D55" s="228">
        <v>203271</v>
      </c>
      <c r="E55" s="10"/>
      <c r="F55" s="10"/>
      <c r="G55" s="139"/>
      <c r="H55" s="155"/>
    </row>
    <row r="56" spans="1:8" ht="25.5">
      <c r="A56" s="245" t="s">
        <v>73</v>
      </c>
      <c r="B56" s="242"/>
      <c r="C56" s="235">
        <f>SUM(C53:C55)</f>
        <v>1113191</v>
      </c>
      <c r="D56" s="228">
        <f>SUM(D53:D55)</f>
        <v>685877</v>
      </c>
      <c r="E56" s="10"/>
      <c r="F56" s="10"/>
      <c r="G56" s="139"/>
      <c r="H56" s="140"/>
    </row>
    <row r="57" spans="1:8" ht="15">
      <c r="A57" s="255" t="s">
        <v>74</v>
      </c>
      <c r="B57" s="251"/>
      <c r="C57" s="235"/>
      <c r="D57" s="228"/>
      <c r="E57" s="10"/>
      <c r="F57" s="10"/>
      <c r="G57" s="139"/>
      <c r="H57" s="141"/>
    </row>
    <row r="58" spans="1:8" ht="15">
      <c r="A58" s="255" t="s">
        <v>75</v>
      </c>
      <c r="B58" s="251"/>
      <c r="C58" s="235">
        <f>C56+C57</f>
        <v>1113191</v>
      </c>
      <c r="D58" s="228">
        <f>D56+D57</f>
        <v>685877</v>
      </c>
      <c r="E58" s="10"/>
      <c r="F58" s="10"/>
      <c r="G58" s="139"/>
      <c r="H58" s="138"/>
    </row>
    <row r="59" spans="1:8" ht="15.75" thickBot="1">
      <c r="A59" s="256" t="s">
        <v>76</v>
      </c>
      <c r="B59" s="252"/>
      <c r="C59" s="240">
        <f>C43+C51+C58</f>
        <v>22483819</v>
      </c>
      <c r="D59" s="233">
        <f>D43+D51+D58</f>
        <v>23761120</v>
      </c>
      <c r="E59" s="10"/>
      <c r="F59" s="10"/>
      <c r="G59" s="142"/>
      <c r="H59" s="137"/>
    </row>
    <row r="60" spans="2:8" ht="15">
      <c r="B60" s="60"/>
      <c r="C60" s="152">
        <f>C35-C59</f>
        <v>0</v>
      </c>
      <c r="D60" s="152"/>
      <c r="E60" s="9"/>
      <c r="G60" s="138"/>
      <c r="H60" s="139"/>
    </row>
    <row r="61" spans="1:8" ht="15">
      <c r="A61" s="268" t="s">
        <v>319</v>
      </c>
      <c r="B61" s="264"/>
      <c r="C61" s="264"/>
      <c r="D61" s="264"/>
      <c r="F61" s="10"/>
      <c r="G61" s="10"/>
      <c r="H61" s="139"/>
    </row>
    <row r="62" spans="1:8" ht="15">
      <c r="A62" s="63" t="s">
        <v>246</v>
      </c>
      <c r="B62" s="60"/>
      <c r="C62" s="152"/>
      <c r="D62" s="152"/>
      <c r="F62" s="221"/>
      <c r="G62" s="221"/>
      <c r="H62" s="139"/>
    </row>
    <row r="63" spans="1:8" ht="15">
      <c r="A63" s="266" t="s">
        <v>310</v>
      </c>
      <c r="B63" s="266"/>
      <c r="C63" s="266"/>
      <c r="D63" s="266"/>
      <c r="G63" s="139"/>
      <c r="H63" s="138"/>
    </row>
    <row r="64" spans="1:8" ht="15">
      <c r="A64" s="64"/>
      <c r="B64" s="61"/>
      <c r="C64" s="153"/>
      <c r="D64" s="2"/>
      <c r="G64" s="139"/>
      <c r="H64" s="138"/>
    </row>
    <row r="65" spans="1:8" ht="15">
      <c r="A65" s="263" t="s">
        <v>7</v>
      </c>
      <c r="B65" s="264"/>
      <c r="C65" s="264"/>
      <c r="D65" s="264"/>
      <c r="G65" s="139"/>
      <c r="H65" s="138"/>
    </row>
    <row r="66" spans="7:8" ht="15">
      <c r="G66" s="139"/>
      <c r="H66" s="140"/>
    </row>
    <row r="67" spans="7:8" ht="15">
      <c r="G67" s="139"/>
      <c r="H67" s="141"/>
    </row>
    <row r="68" spans="7:8" ht="15">
      <c r="G68" s="142"/>
      <c r="H68" s="137"/>
    </row>
    <row r="69" spans="7:8" ht="15">
      <c r="G69" s="140"/>
      <c r="H69" s="139"/>
    </row>
    <row r="70" spans="7:8" ht="15">
      <c r="G70" s="136"/>
      <c r="H70" s="137"/>
    </row>
    <row r="71" spans="4:8" ht="15">
      <c r="D71" s="145"/>
      <c r="E71" s="9"/>
      <c r="F71" s="140"/>
      <c r="G71" s="139"/>
      <c r="H71" s="139"/>
    </row>
    <row r="72" spans="4:8" ht="15">
      <c r="D72" s="145"/>
      <c r="E72" s="9"/>
      <c r="F72" s="138"/>
      <c r="G72" s="138"/>
      <c r="H72" s="139"/>
    </row>
    <row r="73" spans="4:8" ht="15">
      <c r="D73" s="145"/>
      <c r="E73" s="9"/>
      <c r="F73" s="140"/>
      <c r="G73" s="139"/>
      <c r="H73" s="139"/>
    </row>
    <row r="74" spans="4:8" ht="15">
      <c r="D74" s="146"/>
      <c r="E74" s="146"/>
      <c r="F74" s="146"/>
      <c r="G74" s="139"/>
      <c r="H74" s="139"/>
    </row>
    <row r="75" spans="4:8" ht="15">
      <c r="D75" s="134"/>
      <c r="E75" s="9"/>
      <c r="G75" s="137"/>
      <c r="H75" s="143"/>
    </row>
    <row r="76" spans="4:8" ht="15">
      <c r="D76" s="134"/>
      <c r="E76" s="9"/>
      <c r="G76" s="139"/>
      <c r="H76" s="141"/>
    </row>
    <row r="77" spans="7:8" ht="15">
      <c r="G77" s="137"/>
      <c r="H77" s="136"/>
    </row>
    <row r="78" spans="7:8" ht="15">
      <c r="G78" s="139"/>
      <c r="H78" s="138"/>
    </row>
    <row r="79" spans="7:8" ht="15">
      <c r="G79" s="139"/>
      <c r="H79" s="138"/>
    </row>
    <row r="80" spans="7:8" ht="15">
      <c r="G80" s="139"/>
      <c r="H80" s="138"/>
    </row>
    <row r="81" spans="7:8" ht="15">
      <c r="G81" s="139"/>
      <c r="H81" s="138"/>
    </row>
    <row r="82" spans="7:8" ht="15">
      <c r="G82" s="139"/>
      <c r="H82" s="139"/>
    </row>
    <row r="83" spans="7:8" ht="15">
      <c r="G83" s="139"/>
      <c r="H83" s="139"/>
    </row>
    <row r="84" spans="7:8" ht="15">
      <c r="G84" s="137"/>
      <c r="H84" s="136"/>
    </row>
    <row r="85" spans="7:8" ht="15">
      <c r="G85" s="139"/>
      <c r="H85" s="138"/>
    </row>
    <row r="86" spans="7:8" ht="15">
      <c r="G86" s="139"/>
      <c r="H86" s="140"/>
    </row>
    <row r="87" spans="7:8" ht="15">
      <c r="G87" s="137"/>
      <c r="H87" s="136"/>
    </row>
    <row r="88" spans="7:8" ht="15">
      <c r="G88" s="139"/>
      <c r="H88" s="138"/>
    </row>
    <row r="89" spans="7:8" ht="15">
      <c r="G89" s="139"/>
      <c r="H89" s="138"/>
    </row>
    <row r="90" spans="7:8" ht="15">
      <c r="G90" s="139"/>
      <c r="H90" s="138"/>
    </row>
    <row r="91" spans="7:8" ht="15">
      <c r="G91" s="139"/>
      <c r="H91" s="141"/>
    </row>
    <row r="92" spans="7:8" ht="15">
      <c r="G92" s="139"/>
      <c r="H92" s="139"/>
    </row>
    <row r="93" spans="7:8" ht="15">
      <c r="G93" s="139"/>
      <c r="H93" s="139"/>
    </row>
    <row r="94" spans="7:8" ht="15">
      <c r="G94" s="139"/>
      <c r="H94" s="139"/>
    </row>
    <row r="95" spans="7:8" ht="15">
      <c r="G95" s="137"/>
      <c r="H95" s="136"/>
    </row>
    <row r="96" spans="7:8" ht="15">
      <c r="G96" s="139"/>
      <c r="H96" s="138"/>
    </row>
    <row r="97" spans="7:8" ht="15">
      <c r="G97" s="139"/>
      <c r="H97" s="139"/>
    </row>
    <row r="98" spans="7:8" ht="15">
      <c r="G98" s="137"/>
      <c r="H98" s="136"/>
    </row>
    <row r="99" spans="7:8" ht="15">
      <c r="G99" s="139"/>
      <c r="H99" s="138"/>
    </row>
    <row r="100" spans="7:8" ht="15">
      <c r="G100" s="139"/>
      <c r="H100" s="141"/>
    </row>
    <row r="101" spans="7:8" ht="15">
      <c r="G101" s="137"/>
      <c r="H101" s="143"/>
    </row>
    <row r="102" spans="7:8" ht="15">
      <c r="G102" s="139"/>
      <c r="H102" s="141"/>
    </row>
    <row r="103" spans="7:8" ht="15">
      <c r="G103" s="139"/>
      <c r="H103" s="141"/>
    </row>
    <row r="104" spans="7:8" ht="15">
      <c r="G104" s="137"/>
      <c r="H104" s="143"/>
    </row>
    <row r="105" spans="7:8" ht="15">
      <c r="G105" s="139"/>
      <c r="H105" s="141"/>
    </row>
    <row r="106" spans="7:8" ht="15">
      <c r="G106" s="137"/>
      <c r="H106" s="136"/>
    </row>
    <row r="107" spans="7:8" ht="15">
      <c r="G107" s="139"/>
      <c r="H107" s="138"/>
    </row>
    <row r="108" spans="7:8" ht="15">
      <c r="G108" s="137"/>
      <c r="H108" s="136"/>
    </row>
    <row r="109" spans="7:8" ht="15">
      <c r="G109" s="139"/>
      <c r="H109" s="138"/>
    </row>
    <row r="110" spans="7:8" ht="15">
      <c r="G110" s="137"/>
      <c r="H110" s="137"/>
    </row>
    <row r="111" spans="7:8" ht="15">
      <c r="G111" s="139"/>
      <c r="H111" s="139"/>
    </row>
    <row r="112" spans="7:8" ht="15">
      <c r="G112" s="139"/>
      <c r="H112" s="139"/>
    </row>
    <row r="113" spans="7:8" ht="15">
      <c r="G113" s="137"/>
      <c r="H113" s="137"/>
    </row>
    <row r="114" spans="7:8" ht="15">
      <c r="G114" s="139"/>
      <c r="H114" s="139"/>
    </row>
    <row r="115" spans="7:8" ht="15">
      <c r="G115" s="137"/>
      <c r="H115" s="137"/>
    </row>
    <row r="116" spans="7:8" ht="15">
      <c r="G116" s="139"/>
      <c r="H116" s="139"/>
    </row>
    <row r="117" spans="7:8" ht="15">
      <c r="G117" s="139"/>
      <c r="H117" s="139"/>
    </row>
    <row r="118" spans="7:8" ht="15">
      <c r="G118" s="139"/>
      <c r="H118" s="139"/>
    </row>
    <row r="119" spans="7:8" ht="15">
      <c r="G119" s="137"/>
      <c r="H119" s="137"/>
    </row>
    <row r="120" spans="7:8" ht="15">
      <c r="G120" s="139"/>
      <c r="H120" s="139"/>
    </row>
    <row r="121" spans="7:8" ht="15">
      <c r="G121" s="139"/>
      <c r="H121" s="139"/>
    </row>
    <row r="122" spans="7:8" ht="15">
      <c r="G122" s="137"/>
      <c r="H122" s="137"/>
    </row>
    <row r="123" spans="7:8" ht="15">
      <c r="G123" s="139"/>
      <c r="H123" s="139"/>
    </row>
    <row r="124" spans="7:8" ht="15">
      <c r="G124" s="139"/>
      <c r="H124" s="139"/>
    </row>
    <row r="125" spans="7:8" ht="15">
      <c r="G125" s="137"/>
      <c r="H125" s="137"/>
    </row>
    <row r="126" spans="7:8" ht="15">
      <c r="G126" s="139"/>
      <c r="H126" s="139"/>
    </row>
    <row r="127" spans="7:8" ht="15">
      <c r="G127" s="139"/>
      <c r="H127" s="139"/>
    </row>
    <row r="128" spans="7:8" ht="15">
      <c r="G128" s="139"/>
      <c r="H128" s="139"/>
    </row>
    <row r="129" spans="7:8" ht="15">
      <c r="G129" s="137"/>
      <c r="H129" s="137"/>
    </row>
    <row r="130" spans="7:8" ht="15">
      <c r="G130" s="139"/>
      <c r="H130" s="139"/>
    </row>
    <row r="131" spans="7:8" ht="15">
      <c r="G131" s="139"/>
      <c r="H131" s="139"/>
    </row>
    <row r="132" spans="7:8" ht="15">
      <c r="G132" s="139"/>
      <c r="H132" s="139"/>
    </row>
    <row r="133" spans="7:8" ht="15">
      <c r="G133" s="139"/>
      <c r="H133" s="139"/>
    </row>
    <row r="134" spans="7:8" ht="15">
      <c r="G134" s="139"/>
      <c r="H134" s="139"/>
    </row>
    <row r="135" spans="7:8" ht="15">
      <c r="G135" s="139"/>
      <c r="H135" s="139"/>
    </row>
    <row r="136" spans="7:8" ht="15">
      <c r="G136" s="139"/>
      <c r="H136" s="139"/>
    </row>
    <row r="137" spans="7:8" ht="15">
      <c r="G137" s="139"/>
      <c r="H137" s="139"/>
    </row>
    <row r="138" spans="7:8" ht="15">
      <c r="G138" s="139"/>
      <c r="H138" s="139"/>
    </row>
    <row r="139" spans="7:8" ht="15">
      <c r="G139" s="137"/>
      <c r="H139" s="137"/>
    </row>
    <row r="140" spans="7:8" ht="15">
      <c r="G140" s="139"/>
      <c r="H140" s="139"/>
    </row>
    <row r="141" spans="7:8" ht="15">
      <c r="G141" s="137"/>
      <c r="H141" s="137"/>
    </row>
    <row r="142" spans="7:8" ht="15">
      <c r="G142" s="139"/>
      <c r="H142" s="139"/>
    </row>
    <row r="143" spans="7:8" ht="15">
      <c r="G143" s="139"/>
      <c r="H143" s="139"/>
    </row>
    <row r="144" spans="7:8" ht="15">
      <c r="G144" s="139"/>
      <c r="H144" s="139"/>
    </row>
    <row r="145" spans="7:8" ht="15">
      <c r="G145" s="136"/>
      <c r="H145" s="136"/>
    </row>
  </sheetData>
  <sheetProtection/>
  <mergeCells count="10">
    <mergeCell ref="A65:D65"/>
    <mergeCell ref="A12:D12"/>
    <mergeCell ref="A63:D63"/>
    <mergeCell ref="A14:D14"/>
    <mergeCell ref="A15:D15"/>
    <mergeCell ref="A5:D5"/>
    <mergeCell ref="A6:D6"/>
    <mergeCell ref="A7:D7"/>
    <mergeCell ref="A8:D8"/>
    <mergeCell ref="A61:D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C16" sqref="C16"/>
    </sheetView>
  </sheetViews>
  <sheetFormatPr defaultColWidth="31.57421875" defaultRowHeight="15"/>
  <cols>
    <col min="1" max="1" width="53.57421875" style="0" customWidth="1"/>
    <col min="2" max="2" width="8.57421875" style="65" bestFit="1" customWidth="1"/>
    <col min="3" max="3" width="17.00390625" style="133" customWidth="1"/>
    <col min="4" max="4" width="17.57421875" style="0" customWidth="1"/>
    <col min="5" max="5" width="13.8515625" style="9" customWidth="1"/>
    <col min="6" max="6" width="11.7109375" style="15" customWidth="1"/>
    <col min="7" max="7" width="31.57421875" style="218" customWidth="1"/>
  </cols>
  <sheetData>
    <row r="1" ht="15">
      <c r="C1" s="128"/>
    </row>
    <row r="2" ht="15" hidden="1">
      <c r="C2" s="129" t="s">
        <v>239</v>
      </c>
    </row>
    <row r="3" spans="3:6" ht="15" hidden="1">
      <c r="C3" s="86" t="s">
        <v>52</v>
      </c>
      <c r="F3" s="179"/>
    </row>
    <row r="4" spans="1:6" ht="15" hidden="1">
      <c r="A4" s="1"/>
      <c r="B4" s="66"/>
      <c r="C4" s="130" t="s">
        <v>51</v>
      </c>
      <c r="F4" s="179"/>
    </row>
    <row r="5" spans="1:6" ht="15" hidden="1">
      <c r="A5" s="271" t="s">
        <v>0</v>
      </c>
      <c r="B5" s="272"/>
      <c r="C5" s="272"/>
      <c r="D5" s="272"/>
      <c r="F5" s="179"/>
    </row>
    <row r="6" spans="1:4" ht="15">
      <c r="A6" s="1"/>
      <c r="B6" s="66"/>
      <c r="C6" s="131"/>
      <c r="D6" s="58"/>
    </row>
    <row r="7" spans="1:4" ht="15">
      <c r="A7" s="269" t="s">
        <v>313</v>
      </c>
      <c r="B7" s="269"/>
      <c r="C7" s="269"/>
      <c r="D7" s="269"/>
    </row>
    <row r="8" spans="1:4" ht="15">
      <c r="A8" s="270" t="s">
        <v>316</v>
      </c>
      <c r="B8" s="270"/>
      <c r="C8" s="270"/>
      <c r="D8" s="270"/>
    </row>
    <row r="9" spans="1:4" ht="15.75" thickBot="1">
      <c r="A9" s="1"/>
      <c r="B9" s="66"/>
      <c r="C9" s="131"/>
      <c r="D9" s="2" t="s">
        <v>1</v>
      </c>
    </row>
    <row r="10" spans="1:7" s="4" customFormat="1" ht="26.25" thickBot="1">
      <c r="A10" s="3" t="s">
        <v>2</v>
      </c>
      <c r="B10" s="67" t="s">
        <v>251</v>
      </c>
      <c r="C10" s="200" t="s">
        <v>4</v>
      </c>
      <c r="D10" s="3" t="s">
        <v>5</v>
      </c>
      <c r="E10" s="180"/>
      <c r="F10" s="178"/>
      <c r="G10" s="219"/>
    </row>
    <row r="11" spans="1:10" ht="15">
      <c r="A11" s="210" t="s">
        <v>86</v>
      </c>
      <c r="B11" s="205" t="s">
        <v>292</v>
      </c>
      <c r="C11" s="260">
        <v>3896260</v>
      </c>
      <c r="D11" s="257">
        <v>3298799</v>
      </c>
      <c r="E11" s="181"/>
      <c r="F11" s="179"/>
      <c r="G11" s="220"/>
      <c r="H11" s="9"/>
      <c r="I11" s="9"/>
      <c r="J11" s="9"/>
    </row>
    <row r="12" spans="1:10" ht="15">
      <c r="A12" s="211" t="s">
        <v>87</v>
      </c>
      <c r="B12" s="206" t="s">
        <v>293</v>
      </c>
      <c r="C12" s="258">
        <f>-1985340</f>
        <v>-1985340</v>
      </c>
      <c r="D12" s="259">
        <v>-1344378</v>
      </c>
      <c r="E12" s="181"/>
      <c r="F12" s="179"/>
      <c r="G12" s="220"/>
      <c r="H12" s="9"/>
      <c r="I12" s="9"/>
      <c r="J12" s="9"/>
    </row>
    <row r="13" spans="1:10" ht="15">
      <c r="A13" s="212" t="s">
        <v>297</v>
      </c>
      <c r="B13" s="206"/>
      <c r="C13" s="194">
        <f>C11+C12</f>
        <v>1910920</v>
      </c>
      <c r="D13" s="194">
        <f>D11+D12</f>
        <v>1954421</v>
      </c>
      <c r="E13" s="182"/>
      <c r="F13" s="179"/>
      <c r="G13" s="220"/>
      <c r="H13" s="9"/>
      <c r="I13" s="9"/>
      <c r="J13" s="9"/>
    </row>
    <row r="14" spans="1:10" ht="15">
      <c r="A14" s="212" t="s">
        <v>88</v>
      </c>
      <c r="B14" s="206"/>
      <c r="C14" s="194"/>
      <c r="D14" s="194"/>
      <c r="E14" s="182"/>
      <c r="F14" s="179"/>
      <c r="G14" s="220"/>
      <c r="H14" s="9"/>
      <c r="I14" s="9"/>
      <c r="J14" s="9"/>
    </row>
    <row r="15" spans="1:10" ht="15">
      <c r="A15" s="211" t="s">
        <v>6</v>
      </c>
      <c r="B15" s="206" t="s">
        <v>294</v>
      </c>
      <c r="C15" s="261">
        <f>-287698</f>
        <v>-287698</v>
      </c>
      <c r="D15" s="262">
        <f>-89524-102862+19185+577+430</f>
        <v>-172194</v>
      </c>
      <c r="E15" s="183"/>
      <c r="F15" s="179"/>
      <c r="G15" s="220"/>
      <c r="H15" s="9"/>
      <c r="I15" s="9"/>
      <c r="J15" s="9"/>
    </row>
    <row r="16" spans="1:10" ht="15">
      <c r="A16" s="213" t="s">
        <v>311</v>
      </c>
      <c r="B16" s="206" t="s">
        <v>295</v>
      </c>
      <c r="C16" s="201">
        <v>27052</v>
      </c>
      <c r="D16" s="262">
        <f>-19185-577-430+10270</f>
        <v>-9922</v>
      </c>
      <c r="E16" s="184"/>
      <c r="F16" s="179"/>
      <c r="G16" s="220"/>
      <c r="H16" s="9"/>
      <c r="I16" s="9"/>
      <c r="J16" s="9"/>
    </row>
    <row r="17" spans="1:10" ht="15">
      <c r="A17" s="211" t="s">
        <v>309</v>
      </c>
      <c r="B17" s="206"/>
      <c r="C17" s="193"/>
      <c r="D17" s="193"/>
      <c r="E17" s="183"/>
      <c r="F17" s="179"/>
      <c r="G17" s="220"/>
      <c r="H17" s="186"/>
      <c r="I17" s="186"/>
      <c r="J17" s="9"/>
    </row>
    <row r="18" spans="1:10" s="27" customFormat="1" ht="15">
      <c r="A18" s="214" t="s">
        <v>298</v>
      </c>
      <c r="B18" s="207"/>
      <c r="C18" s="194">
        <f>C13+C15+C16+C17</f>
        <v>1650274</v>
      </c>
      <c r="D18" s="194">
        <f>D13+D15+D16+D17</f>
        <v>1772305</v>
      </c>
      <c r="E18" s="182"/>
      <c r="F18" s="179"/>
      <c r="G18" s="220"/>
      <c r="H18" s="185"/>
      <c r="I18" s="185"/>
      <c r="J18" s="187"/>
    </row>
    <row r="19" spans="1:10" ht="15">
      <c r="A19" s="211" t="s">
        <v>90</v>
      </c>
      <c r="B19" s="206" t="s">
        <v>296</v>
      </c>
      <c r="C19" s="261">
        <v>63611</v>
      </c>
      <c r="D19" s="262">
        <v>40756</v>
      </c>
      <c r="E19" s="183"/>
      <c r="F19" s="179"/>
      <c r="G19" s="220"/>
      <c r="H19" s="185"/>
      <c r="I19" s="185"/>
      <c r="J19" s="9"/>
    </row>
    <row r="20" spans="1:10" ht="15">
      <c r="A20" s="211" t="s">
        <v>92</v>
      </c>
      <c r="B20" s="206" t="s">
        <v>312</v>
      </c>
      <c r="C20" s="261">
        <f>-1275694-10877</f>
        <v>-1286571</v>
      </c>
      <c r="D20" s="262">
        <v>-1223273</v>
      </c>
      <c r="E20" s="183"/>
      <c r="F20" s="179"/>
      <c r="G20" s="220"/>
      <c r="H20" s="185"/>
      <c r="I20" s="185"/>
      <c r="J20" s="9"/>
    </row>
    <row r="21" spans="1:10" ht="15">
      <c r="A21" s="212" t="s">
        <v>299</v>
      </c>
      <c r="B21" s="206"/>
      <c r="C21" s="194">
        <f>C18+C19+C20</f>
        <v>427314</v>
      </c>
      <c r="D21" s="194">
        <f>D18+D19+D20</f>
        <v>589788</v>
      </c>
      <c r="E21" s="182"/>
      <c r="F21" s="179"/>
      <c r="G21" s="220"/>
      <c r="H21" s="185"/>
      <c r="I21" s="185"/>
      <c r="J21" s="9"/>
    </row>
    <row r="22" spans="1:10" ht="15">
      <c r="A22" s="211" t="s">
        <v>98</v>
      </c>
      <c r="B22" s="206"/>
      <c r="C22" s="193"/>
      <c r="D22" s="193"/>
      <c r="E22" s="183"/>
      <c r="F22" s="179"/>
      <c r="G22" s="220"/>
      <c r="H22" s="188"/>
      <c r="I22" s="189"/>
      <c r="J22" s="9"/>
    </row>
    <row r="23" spans="1:10" ht="15">
      <c r="A23" s="211" t="s">
        <v>300</v>
      </c>
      <c r="B23" s="206"/>
      <c r="C23" s="194">
        <f>C21+C22</f>
        <v>427314</v>
      </c>
      <c r="D23" s="194">
        <f>D21+D22</f>
        <v>589788</v>
      </c>
      <c r="E23" s="183"/>
      <c r="F23" s="179"/>
      <c r="G23" s="220"/>
      <c r="H23" s="9"/>
      <c r="I23" s="9"/>
      <c r="J23" s="9"/>
    </row>
    <row r="24" spans="1:10" ht="15">
      <c r="A24" s="214" t="s">
        <v>108</v>
      </c>
      <c r="B24" s="206"/>
      <c r="C24" s="194">
        <f>C26+C29</f>
        <v>14243.8</v>
      </c>
      <c r="D24" s="196">
        <f>D26+D29</f>
        <v>19659.6</v>
      </c>
      <c r="E24" s="182"/>
      <c r="F24" s="179"/>
      <c r="H24" s="9"/>
      <c r="I24" s="9"/>
      <c r="J24" s="9"/>
    </row>
    <row r="25" spans="1:10" ht="15">
      <c r="A25" s="215" t="s">
        <v>35</v>
      </c>
      <c r="B25" s="208"/>
      <c r="C25" s="202"/>
      <c r="D25" s="197"/>
      <c r="E25" s="183"/>
      <c r="F25" s="179"/>
      <c r="H25" s="9"/>
      <c r="I25" s="9"/>
      <c r="J25" s="9"/>
    </row>
    <row r="26" spans="1:10" ht="15">
      <c r="A26" s="211" t="s">
        <v>109</v>
      </c>
      <c r="B26" s="208"/>
      <c r="C26" s="202">
        <f>C27</f>
        <v>14243.8</v>
      </c>
      <c r="D26" s="197">
        <f>D27</f>
        <v>19659.6</v>
      </c>
      <c r="E26" s="183"/>
      <c r="F26" s="179"/>
      <c r="H26" s="9"/>
      <c r="I26" s="9"/>
      <c r="J26" s="9"/>
    </row>
    <row r="27" spans="1:10" ht="15">
      <c r="A27" s="211" t="s">
        <v>110</v>
      </c>
      <c r="B27" s="206"/>
      <c r="C27" s="193">
        <f>C23/30</f>
        <v>14243.8</v>
      </c>
      <c r="D27" s="193">
        <f>D23/30</f>
        <v>19659.6</v>
      </c>
      <c r="E27" s="183"/>
      <c r="F27" s="179"/>
      <c r="G27" s="225"/>
      <c r="H27" s="9"/>
      <c r="I27" s="9"/>
      <c r="J27" s="9"/>
    </row>
    <row r="28" spans="1:10" ht="15">
      <c r="A28" s="211" t="s">
        <v>111</v>
      </c>
      <c r="B28" s="206"/>
      <c r="C28" s="193"/>
      <c r="D28" s="195"/>
      <c r="F28" s="179"/>
      <c r="G28" s="225"/>
      <c r="H28" s="9"/>
      <c r="I28" s="9"/>
      <c r="J28" s="9"/>
    </row>
    <row r="29" spans="1:10" ht="15">
      <c r="A29" s="211" t="s">
        <v>112</v>
      </c>
      <c r="B29" s="206"/>
      <c r="C29" s="203"/>
      <c r="D29" s="198"/>
      <c r="F29" s="179"/>
      <c r="G29" s="226"/>
      <c r="H29" s="9"/>
      <c r="I29" s="9"/>
      <c r="J29" s="9"/>
    </row>
    <row r="30" spans="1:7" ht="15">
      <c r="A30" s="211" t="s">
        <v>110</v>
      </c>
      <c r="B30" s="206"/>
      <c r="C30" s="203"/>
      <c r="D30" s="198"/>
      <c r="F30" s="179"/>
      <c r="G30" s="225"/>
    </row>
    <row r="31" spans="1:7" ht="15.75" thickBot="1">
      <c r="A31" s="216" t="s">
        <v>111</v>
      </c>
      <c r="B31" s="209"/>
      <c r="C31" s="204"/>
      <c r="D31" s="199"/>
      <c r="F31" s="179"/>
      <c r="G31" s="227"/>
    </row>
    <row r="32" spans="1:7" ht="15">
      <c r="A32" s="1"/>
      <c r="B32" s="66"/>
      <c r="C32" s="131"/>
      <c r="D32" s="1"/>
      <c r="F32" s="179"/>
      <c r="G32" s="226"/>
    </row>
    <row r="33" spans="1:7" ht="15">
      <c r="A33" s="266" t="s">
        <v>310</v>
      </c>
      <c r="B33" s="266"/>
      <c r="C33" s="266"/>
      <c r="D33" s="266"/>
      <c r="G33" s="226"/>
    </row>
    <row r="34" spans="1:7" ht="15">
      <c r="A34" s="5"/>
      <c r="B34" s="61"/>
      <c r="C34" s="51"/>
      <c r="D34" s="5"/>
      <c r="G34" s="226"/>
    </row>
    <row r="35" spans="1:4" ht="15">
      <c r="A35" s="7" t="s">
        <v>7</v>
      </c>
      <c r="B35" s="62"/>
      <c r="C35" s="52"/>
      <c r="D35" s="7"/>
    </row>
    <row r="36" spans="1:4" ht="15">
      <c r="A36" s="9"/>
      <c r="B36" s="68"/>
      <c r="C36" s="132"/>
      <c r="D36" s="9"/>
    </row>
  </sheetData>
  <sheetProtection/>
  <mergeCells count="4">
    <mergeCell ref="A33:D33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48">
      <selection activeCell="D78" sqref="D78"/>
    </sheetView>
  </sheetViews>
  <sheetFormatPr defaultColWidth="9.140625" defaultRowHeight="15"/>
  <cols>
    <col min="1" max="1" width="61.57421875" style="15" customWidth="1"/>
    <col min="2" max="2" width="0" style="69" hidden="1" customWidth="1"/>
    <col min="3" max="3" width="18.7109375" style="15" customWidth="1"/>
    <col min="4" max="4" width="16.8515625" style="15" customWidth="1"/>
    <col min="5" max="16384" width="9.140625" style="15" customWidth="1"/>
  </cols>
  <sheetData>
    <row r="1" ht="15" hidden="1">
      <c r="D1" s="82" t="s">
        <v>240</v>
      </c>
    </row>
    <row r="2" ht="15" hidden="1">
      <c r="D2" s="81" t="s">
        <v>239</v>
      </c>
    </row>
    <row r="3" spans="1:4" ht="15" hidden="1">
      <c r="A3" s="16"/>
      <c r="B3" s="70"/>
      <c r="C3" s="16"/>
      <c r="D3" s="84" t="s">
        <v>52</v>
      </c>
    </row>
    <row r="4" spans="1:4" ht="15" hidden="1">
      <c r="A4" s="16"/>
      <c r="B4" s="70"/>
      <c r="C4" s="16"/>
      <c r="D4" s="85" t="s">
        <v>51</v>
      </c>
    </row>
    <row r="5" spans="1:4" ht="15" hidden="1">
      <c r="A5" s="17" t="s">
        <v>32</v>
      </c>
      <c r="B5" s="70"/>
      <c r="C5" s="16"/>
      <c r="D5" s="58"/>
    </row>
    <row r="6" spans="1:4" ht="15">
      <c r="A6" s="16"/>
      <c r="B6" s="70"/>
      <c r="C6" s="16"/>
      <c r="D6" s="58"/>
    </row>
    <row r="7" spans="1:4" ht="15">
      <c r="A7" s="273" t="s">
        <v>249</v>
      </c>
      <c r="B7" s="273"/>
      <c r="C7" s="273"/>
      <c r="D7" s="273"/>
    </row>
    <row r="8" spans="1:4" ht="15">
      <c r="A8" s="270" t="s">
        <v>318</v>
      </c>
      <c r="B8" s="270"/>
      <c r="C8" s="270"/>
      <c r="D8" s="270"/>
    </row>
    <row r="9" spans="1:4" ht="15">
      <c r="A9" s="274" t="s">
        <v>31</v>
      </c>
      <c r="B9" s="274"/>
      <c r="C9" s="274"/>
      <c r="D9" s="274"/>
    </row>
    <row r="10" spans="1:4" ht="15.75" thickBot="1">
      <c r="A10" s="16"/>
      <c r="B10" s="70"/>
      <c r="C10" s="16"/>
      <c r="D10" s="18" t="s">
        <v>33</v>
      </c>
    </row>
    <row r="11" spans="1:4" ht="26.25" thickBot="1">
      <c r="A11" s="19" t="s">
        <v>2</v>
      </c>
      <c r="B11" s="71" t="s">
        <v>3</v>
      </c>
      <c r="C11" s="20" t="s">
        <v>4</v>
      </c>
      <c r="D11" s="21" t="s">
        <v>5</v>
      </c>
    </row>
    <row r="12" spans="1:4" ht="15">
      <c r="A12" s="275" t="s">
        <v>34</v>
      </c>
      <c r="B12" s="276"/>
      <c r="C12" s="276"/>
      <c r="D12" s="277"/>
    </row>
    <row r="13" spans="1:4" ht="15">
      <c r="A13" s="35" t="s">
        <v>265</v>
      </c>
      <c r="B13" s="72" t="s">
        <v>53</v>
      </c>
      <c r="C13" s="29">
        <f>C15+C16+C17+C18+C19+C20</f>
        <v>3871572</v>
      </c>
      <c r="D13" s="36">
        <f>D15+D16+D17+D18+D19+D20</f>
        <v>3544500</v>
      </c>
    </row>
    <row r="14" spans="1:4" ht="15">
      <c r="A14" s="37" t="s">
        <v>35</v>
      </c>
      <c r="B14" s="72"/>
      <c r="C14" s="31"/>
      <c r="D14" s="38"/>
    </row>
    <row r="15" spans="1:4" ht="15">
      <c r="A15" s="37" t="s">
        <v>113</v>
      </c>
      <c r="B15" s="72" t="s">
        <v>54</v>
      </c>
      <c r="C15" s="31">
        <f>3813920</f>
        <v>3813920</v>
      </c>
      <c r="D15" s="38">
        <v>3501250</v>
      </c>
    </row>
    <row r="16" spans="1:4" ht="15">
      <c r="A16" s="37" t="s">
        <v>114</v>
      </c>
      <c r="B16" s="72" t="s">
        <v>55</v>
      </c>
      <c r="C16" s="75"/>
      <c r="D16" s="77"/>
    </row>
    <row r="17" spans="1:4" ht="15">
      <c r="A17" s="37" t="s">
        <v>115</v>
      </c>
      <c r="B17" s="72" t="s">
        <v>56</v>
      </c>
      <c r="C17" s="76">
        <v>1907</v>
      </c>
      <c r="D17" s="38">
        <v>1274</v>
      </c>
    </row>
    <row r="18" spans="1:4" ht="15">
      <c r="A18" s="37" t="s">
        <v>116</v>
      </c>
      <c r="B18" s="72" t="s">
        <v>58</v>
      </c>
      <c r="C18" s="76"/>
      <c r="D18" s="38"/>
    </row>
    <row r="19" spans="1:4" ht="15">
      <c r="A19" s="39" t="s">
        <v>117</v>
      </c>
      <c r="B19" s="72" t="s">
        <v>59</v>
      </c>
      <c r="C19" s="173">
        <v>22892</v>
      </c>
      <c r="D19" s="174">
        <v>34390</v>
      </c>
    </row>
    <row r="20" spans="1:4" ht="15">
      <c r="A20" s="37" t="s">
        <v>36</v>
      </c>
      <c r="B20" s="72" t="s">
        <v>64</v>
      </c>
      <c r="C20" s="31">
        <v>32853</v>
      </c>
      <c r="D20" s="38">
        <v>7586</v>
      </c>
    </row>
    <row r="21" spans="1:4" ht="15">
      <c r="A21" s="35" t="s">
        <v>266</v>
      </c>
      <c r="B21" s="72" t="s">
        <v>89</v>
      </c>
      <c r="C21" s="88">
        <f>C23+C24+C25+C26+C27+C28+C29</f>
        <v>-3136145</v>
      </c>
      <c r="D21" s="89">
        <f>D23+D24+D25+D26+D27+D28+D29</f>
        <v>-2772274</v>
      </c>
    </row>
    <row r="22" spans="1:4" ht="15">
      <c r="A22" s="37" t="s">
        <v>35</v>
      </c>
      <c r="B22" s="72"/>
      <c r="C22" s="31"/>
      <c r="D22" s="38"/>
    </row>
    <row r="23" spans="1:4" ht="15">
      <c r="A23" s="37" t="s">
        <v>37</v>
      </c>
      <c r="B23" s="72" t="s">
        <v>91</v>
      </c>
      <c r="C23" s="91">
        <v>-1207487</v>
      </c>
      <c r="D23" s="92">
        <v>-857170</v>
      </c>
    </row>
    <row r="24" spans="1:4" ht="15">
      <c r="A24" s="37" t="s">
        <v>118</v>
      </c>
      <c r="B24" s="72" t="s">
        <v>93</v>
      </c>
      <c r="C24" s="91"/>
      <c r="D24" s="92"/>
    </row>
    <row r="25" spans="1:4" ht="15">
      <c r="A25" s="37" t="s">
        <v>119</v>
      </c>
      <c r="B25" s="72" t="s">
        <v>94</v>
      </c>
      <c r="C25" s="91">
        <v>-201772</v>
      </c>
      <c r="D25" s="92">
        <v>-95354</v>
      </c>
    </row>
    <row r="26" spans="1:4" ht="15">
      <c r="A26" s="37" t="s">
        <v>314</v>
      </c>
      <c r="B26" s="72" t="s">
        <v>95</v>
      </c>
      <c r="C26" s="91">
        <v>-1056842</v>
      </c>
      <c r="D26" s="177">
        <v>-1523327</v>
      </c>
    </row>
    <row r="27" spans="1:4" ht="15">
      <c r="A27" s="37" t="s">
        <v>120</v>
      </c>
      <c r="B27" s="72" t="s">
        <v>96</v>
      </c>
      <c r="C27" s="93"/>
      <c r="D27" s="94"/>
    </row>
    <row r="28" spans="1:4" ht="15">
      <c r="A28" s="37" t="s">
        <v>315</v>
      </c>
      <c r="B28" s="72" t="s">
        <v>121</v>
      </c>
      <c r="C28" s="91">
        <v>-649237</v>
      </c>
      <c r="D28" s="92">
        <v>-280276</v>
      </c>
    </row>
    <row r="29" spans="1:4" ht="15">
      <c r="A29" s="37" t="s">
        <v>38</v>
      </c>
      <c r="B29" s="72" t="s">
        <v>122</v>
      </c>
      <c r="C29" s="154">
        <f>-20806-1</f>
        <v>-20807</v>
      </c>
      <c r="D29" s="92">
        <v>-16147</v>
      </c>
    </row>
    <row r="30" spans="1:4" ht="25.5">
      <c r="A30" s="40" t="s">
        <v>123</v>
      </c>
      <c r="B30" s="72" t="s">
        <v>124</v>
      </c>
      <c r="C30" s="29">
        <f>C13+C21</f>
        <v>735427</v>
      </c>
      <c r="D30" s="89">
        <f>D13+D21</f>
        <v>772226</v>
      </c>
    </row>
    <row r="31" spans="1:4" ht="15">
      <c r="A31" s="278" t="s">
        <v>39</v>
      </c>
      <c r="B31" s="279"/>
      <c r="C31" s="279"/>
      <c r="D31" s="280"/>
    </row>
    <row r="32" spans="1:4" ht="15">
      <c r="A32" s="35" t="s">
        <v>265</v>
      </c>
      <c r="B32" s="72" t="s">
        <v>125</v>
      </c>
      <c r="C32" s="41">
        <f>C34+C35+C36+C37+C38+C40+C41+C42+C43+C44</f>
        <v>402942</v>
      </c>
      <c r="D32" s="90">
        <f>D34+D35+D36+D37+D38+D40+D41+D42+D43+D44</f>
        <v>414680</v>
      </c>
    </row>
    <row r="33" spans="1:4" ht="15">
      <c r="A33" s="37" t="s">
        <v>35</v>
      </c>
      <c r="B33" s="72"/>
      <c r="C33" s="33"/>
      <c r="D33" s="42"/>
    </row>
    <row r="34" spans="1:4" ht="15">
      <c r="A34" s="37" t="s">
        <v>40</v>
      </c>
      <c r="B34" s="72" t="s">
        <v>126</v>
      </c>
      <c r="C34" s="33"/>
      <c r="D34" s="42"/>
    </row>
    <row r="35" spans="1:4" ht="15">
      <c r="A35" s="37" t="s">
        <v>41</v>
      </c>
      <c r="B35" s="72" t="s">
        <v>127</v>
      </c>
      <c r="C35" s="33"/>
      <c r="D35" s="42"/>
    </row>
    <row r="36" spans="1:4" ht="15">
      <c r="A36" s="37" t="s">
        <v>42</v>
      </c>
      <c r="B36" s="72" t="s">
        <v>128</v>
      </c>
      <c r="C36" s="33"/>
      <c r="D36" s="42"/>
    </row>
    <row r="37" spans="1:4" ht="25.5">
      <c r="A37" s="53" t="s">
        <v>129</v>
      </c>
      <c r="B37" s="72" t="s">
        <v>130</v>
      </c>
      <c r="C37" s="33"/>
      <c r="D37" s="42"/>
    </row>
    <row r="38" spans="1:4" ht="15">
      <c r="A38" s="53" t="s">
        <v>131</v>
      </c>
      <c r="B38" s="72" t="s">
        <v>132</v>
      </c>
      <c r="C38" s="33"/>
      <c r="D38" s="42"/>
    </row>
    <row r="39" spans="1:4" ht="15">
      <c r="A39" s="53" t="s">
        <v>134</v>
      </c>
      <c r="B39" s="72" t="s">
        <v>133</v>
      </c>
      <c r="C39" s="33"/>
      <c r="D39" s="42"/>
    </row>
    <row r="40" spans="1:4" ht="15">
      <c r="A40" s="37" t="s">
        <v>135</v>
      </c>
      <c r="B40" s="72" t="s">
        <v>136</v>
      </c>
      <c r="C40" s="33"/>
      <c r="D40" s="42"/>
    </row>
    <row r="41" spans="1:4" ht="15">
      <c r="A41" s="37" t="s">
        <v>43</v>
      </c>
      <c r="B41" s="72" t="s">
        <v>137</v>
      </c>
      <c r="C41" s="33"/>
      <c r="D41" s="42"/>
    </row>
    <row r="42" spans="1:4" ht="15">
      <c r="A42" s="37" t="s">
        <v>138</v>
      </c>
      <c r="B42" s="72" t="s">
        <v>139</v>
      </c>
      <c r="C42" s="33"/>
      <c r="D42" s="42"/>
    </row>
    <row r="43" spans="1:4" ht="15">
      <c r="A43" s="37" t="s">
        <v>308</v>
      </c>
      <c r="B43" s="72" t="s">
        <v>140</v>
      </c>
      <c r="C43" s="33">
        <v>402942</v>
      </c>
      <c r="D43" s="42">
        <v>414680</v>
      </c>
    </row>
    <row r="44" spans="1:4" ht="15">
      <c r="A44" s="39" t="s">
        <v>36</v>
      </c>
      <c r="B44" s="72" t="s">
        <v>141</v>
      </c>
      <c r="C44" s="33"/>
      <c r="D44" s="42"/>
    </row>
    <row r="45" spans="1:4" ht="15">
      <c r="A45" s="35" t="s">
        <v>267</v>
      </c>
      <c r="B45" s="72" t="s">
        <v>142</v>
      </c>
      <c r="C45" s="88">
        <f>C47+C48+C49+C50+C51+C53+C54+C55+C57+C56</f>
        <v>-65678</v>
      </c>
      <c r="D45" s="89">
        <f>D47+D48+D49+D50+D51+D53+D54+D55+D57+D56</f>
        <v>-469381</v>
      </c>
    </row>
    <row r="46" spans="1:4" ht="15">
      <c r="A46" s="37" t="s">
        <v>35</v>
      </c>
      <c r="B46" s="72"/>
      <c r="C46" s="33"/>
      <c r="D46" s="42"/>
    </row>
    <row r="47" spans="1:4" ht="15">
      <c r="A47" s="37" t="s">
        <v>44</v>
      </c>
      <c r="B47" s="72" t="s">
        <v>143</v>
      </c>
      <c r="C47" s="91">
        <v>-40145</v>
      </c>
      <c r="D47" s="92">
        <v>-423153</v>
      </c>
    </row>
    <row r="48" spans="1:4" ht="15">
      <c r="A48" s="37" t="s">
        <v>245</v>
      </c>
      <c r="B48" s="72" t="s">
        <v>144</v>
      </c>
      <c r="C48" s="91"/>
      <c r="D48" s="92">
        <v>-5089</v>
      </c>
    </row>
    <row r="49" spans="1:4" ht="15">
      <c r="A49" s="37" t="s">
        <v>301</v>
      </c>
      <c r="B49" s="72" t="s">
        <v>145</v>
      </c>
      <c r="C49" s="91"/>
      <c r="D49" s="92"/>
    </row>
    <row r="50" spans="1:4" ht="25.5">
      <c r="A50" s="53" t="s">
        <v>146</v>
      </c>
      <c r="B50" s="72" t="s">
        <v>149</v>
      </c>
      <c r="C50" s="33"/>
      <c r="D50" s="42"/>
    </row>
    <row r="51" spans="1:4" ht="15">
      <c r="A51" s="53" t="s">
        <v>147</v>
      </c>
      <c r="B51" s="72" t="s">
        <v>150</v>
      </c>
      <c r="C51" s="33"/>
      <c r="D51" s="42"/>
    </row>
    <row r="52" spans="1:4" ht="15">
      <c r="A52" s="53" t="s">
        <v>148</v>
      </c>
      <c r="B52" s="72" t="s">
        <v>151</v>
      </c>
      <c r="C52" s="33"/>
      <c r="D52" s="42"/>
    </row>
    <row r="53" spans="1:4" ht="15">
      <c r="A53" s="37" t="s">
        <v>153</v>
      </c>
      <c r="B53" s="72" t="s">
        <v>152</v>
      </c>
      <c r="C53" s="33"/>
      <c r="D53" s="42"/>
    </row>
    <row r="54" spans="1:4" ht="15">
      <c r="A54" s="37" t="s">
        <v>154</v>
      </c>
      <c r="B54" s="72" t="s">
        <v>155</v>
      </c>
      <c r="C54" s="33"/>
      <c r="D54" s="42"/>
    </row>
    <row r="55" spans="1:4" ht="15">
      <c r="A55" s="37" t="s">
        <v>43</v>
      </c>
      <c r="B55" s="72" t="s">
        <v>156</v>
      </c>
      <c r="C55" s="33"/>
      <c r="D55" s="92"/>
    </row>
    <row r="56" spans="1:4" ht="15">
      <c r="A56" s="37" t="s">
        <v>264</v>
      </c>
      <c r="B56" s="72" t="s">
        <v>157</v>
      </c>
      <c r="C56" s="91"/>
      <c r="D56" s="177"/>
    </row>
    <row r="57" spans="1:4" ht="15">
      <c r="A57" s="39" t="s">
        <v>38</v>
      </c>
      <c r="B57" s="72" t="s">
        <v>158</v>
      </c>
      <c r="C57" s="91">
        <v>-25533</v>
      </c>
      <c r="D57" s="177">
        <v>-41139</v>
      </c>
    </row>
    <row r="58" spans="1:4" ht="25.5">
      <c r="A58" s="40" t="s">
        <v>159</v>
      </c>
      <c r="B58" s="72" t="s">
        <v>161</v>
      </c>
      <c r="C58" s="88">
        <f>C32+C45</f>
        <v>337264</v>
      </c>
      <c r="D58" s="89">
        <f>D32+D45</f>
        <v>-54701</v>
      </c>
    </row>
    <row r="59" spans="1:4" ht="15">
      <c r="A59" s="278" t="s">
        <v>45</v>
      </c>
      <c r="B59" s="279"/>
      <c r="C59" s="279"/>
      <c r="D59" s="280"/>
    </row>
    <row r="60" spans="1:4" ht="15">
      <c r="A60" s="35" t="s">
        <v>265</v>
      </c>
      <c r="B60" s="72" t="s">
        <v>160</v>
      </c>
      <c r="C60" s="34">
        <f>C62+C63+C64+C65</f>
        <v>0</v>
      </c>
      <c r="D60" s="43">
        <f>D62+D63+D64+D65</f>
        <v>0</v>
      </c>
    </row>
    <row r="61" spans="1:4" ht="15">
      <c r="A61" s="37" t="s">
        <v>35</v>
      </c>
      <c r="B61" s="72"/>
      <c r="C61" s="30"/>
      <c r="D61" s="42"/>
    </row>
    <row r="62" spans="1:4" ht="15">
      <c r="A62" s="39" t="s">
        <v>302</v>
      </c>
      <c r="B62" s="72" t="s">
        <v>162</v>
      </c>
      <c r="C62" s="30"/>
      <c r="D62" s="42"/>
    </row>
    <row r="63" spans="1:4" ht="15">
      <c r="A63" s="39" t="s">
        <v>163</v>
      </c>
      <c r="B63" s="72" t="s">
        <v>165</v>
      </c>
      <c r="C63" s="30"/>
      <c r="D63" s="42"/>
    </row>
    <row r="64" spans="1:4" ht="15">
      <c r="A64" s="39" t="s">
        <v>164</v>
      </c>
      <c r="B64" s="72" t="s">
        <v>166</v>
      </c>
      <c r="C64" s="30"/>
      <c r="D64" s="42"/>
    </row>
    <row r="65" spans="1:4" ht="15">
      <c r="A65" s="37" t="s">
        <v>36</v>
      </c>
      <c r="B65" s="72" t="s">
        <v>167</v>
      </c>
      <c r="C65" s="30"/>
      <c r="D65" s="42"/>
    </row>
    <row r="66" spans="1:4" ht="15">
      <c r="A66" s="35" t="s">
        <v>268</v>
      </c>
      <c r="B66" s="72" t="s">
        <v>97</v>
      </c>
      <c r="C66" s="175">
        <f>C68+C69+C70+C71</f>
        <v>-1100510</v>
      </c>
      <c r="D66" s="89">
        <f>D68+D69+D70+D71</f>
        <v>-1100510</v>
      </c>
    </row>
    <row r="67" spans="1:4" ht="15">
      <c r="A67" s="37" t="s">
        <v>35</v>
      </c>
      <c r="B67" s="72"/>
      <c r="C67" s="30"/>
      <c r="D67" s="42"/>
    </row>
    <row r="68" spans="1:4" ht="15">
      <c r="A68" s="44" t="s">
        <v>168</v>
      </c>
      <c r="B68" s="72" t="s">
        <v>62</v>
      </c>
      <c r="C68" s="176">
        <v>-1100510</v>
      </c>
      <c r="D68" s="92">
        <v>-1100510</v>
      </c>
    </row>
    <row r="69" spans="1:4" ht="15">
      <c r="A69" s="39" t="s">
        <v>303</v>
      </c>
      <c r="B69" s="72" t="s">
        <v>169</v>
      </c>
      <c r="C69" s="176"/>
      <c r="D69" s="92"/>
    </row>
    <row r="70" spans="1:4" ht="15">
      <c r="A70" s="39" t="s">
        <v>170</v>
      </c>
      <c r="B70" s="72" t="s">
        <v>172</v>
      </c>
      <c r="C70" s="32"/>
      <c r="D70" s="47"/>
    </row>
    <row r="71" spans="1:4" ht="15">
      <c r="A71" s="37" t="s">
        <v>171</v>
      </c>
      <c r="B71" s="72" t="s">
        <v>173</v>
      </c>
      <c r="C71" s="176"/>
      <c r="D71" s="92"/>
    </row>
    <row r="72" spans="1:4" ht="25.5">
      <c r="A72" s="40" t="s">
        <v>174</v>
      </c>
      <c r="B72" s="72" t="s">
        <v>65</v>
      </c>
      <c r="C72" s="175">
        <f>C60+C66</f>
        <v>-1100510</v>
      </c>
      <c r="D72" s="89">
        <f>D60+D66</f>
        <v>-1100510</v>
      </c>
    </row>
    <row r="73" spans="1:4" ht="15">
      <c r="A73" s="40" t="s">
        <v>175</v>
      </c>
      <c r="B73" s="72" t="s">
        <v>67</v>
      </c>
      <c r="C73" s="34"/>
      <c r="D73" s="43"/>
    </row>
    <row r="74" spans="1:4" ht="25.5">
      <c r="A74" s="45" t="s">
        <v>176</v>
      </c>
      <c r="B74" s="72" t="s">
        <v>177</v>
      </c>
      <c r="C74" s="175">
        <f>C30+C58+C72</f>
        <v>-27819</v>
      </c>
      <c r="D74" s="46">
        <f>D30+D58+D72</f>
        <v>-382985</v>
      </c>
    </row>
    <row r="75" spans="1:4" s="22" customFormat="1" ht="25.5">
      <c r="A75" s="45" t="s">
        <v>180</v>
      </c>
      <c r="B75" s="73" t="s">
        <v>178</v>
      </c>
      <c r="C75" s="32">
        <v>77411</v>
      </c>
      <c r="D75" s="47">
        <v>449091</v>
      </c>
    </row>
    <row r="76" spans="1:4" s="22" customFormat="1" ht="26.25" thickBot="1">
      <c r="A76" s="48" t="s">
        <v>181</v>
      </c>
      <c r="B76" s="74" t="s">
        <v>179</v>
      </c>
      <c r="C76" s="49">
        <f>C74+C75</f>
        <v>49592</v>
      </c>
      <c r="D76" s="50">
        <f>D74+D75</f>
        <v>66106</v>
      </c>
    </row>
    <row r="77" spans="1:4" ht="15">
      <c r="A77" s="16"/>
      <c r="B77" s="70"/>
      <c r="C77" s="16"/>
      <c r="D77" s="16"/>
    </row>
    <row r="78" spans="1:4" ht="15">
      <c r="A78" s="16"/>
      <c r="B78" s="70"/>
      <c r="C78" s="54"/>
      <c r="D78" s="54"/>
    </row>
    <row r="79" spans="1:8" ht="15">
      <c r="A79" s="266" t="s">
        <v>310</v>
      </c>
      <c r="B79" s="266"/>
      <c r="C79" s="266"/>
      <c r="D79" s="266"/>
      <c r="F79" s="9"/>
      <c r="G79" s="139"/>
      <c r="H79" s="138"/>
    </row>
    <row r="80" spans="1:4" ht="15">
      <c r="A80" s="5"/>
      <c r="B80" s="61"/>
      <c r="C80" s="6"/>
      <c r="D80" s="5"/>
    </row>
    <row r="81" spans="1:4" ht="15">
      <c r="A81" s="7" t="s">
        <v>7</v>
      </c>
      <c r="B81" s="62"/>
      <c r="C81" s="8"/>
      <c r="D81" s="7"/>
    </row>
  </sheetData>
  <sheetProtection/>
  <mergeCells count="7">
    <mergeCell ref="A79:D79"/>
    <mergeCell ref="A7:D7"/>
    <mergeCell ref="A8:D8"/>
    <mergeCell ref="A9:D9"/>
    <mergeCell ref="A12:D12"/>
    <mergeCell ref="A31:D31"/>
    <mergeCell ref="A59:D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6">
      <selection activeCell="A77" sqref="A77"/>
    </sheetView>
  </sheetViews>
  <sheetFormatPr defaultColWidth="9.140625" defaultRowHeight="15"/>
  <cols>
    <col min="1" max="1" width="50.140625" style="0" customWidth="1"/>
    <col min="2" max="2" width="5.7109375" style="59" hidden="1" customWidth="1"/>
    <col min="3" max="3" width="10.28125" style="0" customWidth="1"/>
    <col min="4" max="4" width="10.7109375" style="0" customWidth="1"/>
    <col min="5" max="5" width="10.57421875" style="0" customWidth="1"/>
    <col min="6" max="6" width="9.8515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140625" style="55" customWidth="1"/>
  </cols>
  <sheetData>
    <row r="1" spans="1:9" ht="15" hidden="1">
      <c r="A1" s="55"/>
      <c r="C1" s="55"/>
      <c r="D1" s="55"/>
      <c r="E1" s="55"/>
      <c r="F1" s="55"/>
      <c r="G1" s="55"/>
      <c r="H1" s="55"/>
      <c r="I1" s="55"/>
    </row>
    <row r="2" spans="1:9" ht="15" hidden="1">
      <c r="A2" s="55"/>
      <c r="C2" s="55"/>
      <c r="D2" s="55"/>
      <c r="E2" s="55"/>
      <c r="F2" s="55"/>
      <c r="G2" s="56"/>
      <c r="H2" s="82" t="s">
        <v>238</v>
      </c>
      <c r="I2" s="83"/>
    </row>
    <row r="3" spans="1:9" ht="15" hidden="1">
      <c r="A3" s="55"/>
      <c r="C3" s="55"/>
      <c r="D3" s="55"/>
      <c r="E3" s="55"/>
      <c r="F3" s="55"/>
      <c r="G3" s="56"/>
      <c r="H3" s="81" t="s">
        <v>239</v>
      </c>
      <c r="I3" s="83"/>
    </row>
    <row r="4" spans="8:9" ht="15" hidden="1">
      <c r="H4" s="84" t="s">
        <v>52</v>
      </c>
      <c r="I4" s="84"/>
    </row>
    <row r="5" spans="1:10" s="15" customFormat="1" ht="15" hidden="1">
      <c r="A5" s="17" t="s">
        <v>32</v>
      </c>
      <c r="B5" s="78"/>
      <c r="C5" s="16"/>
      <c r="D5" s="16"/>
      <c r="E5" s="16"/>
      <c r="F5" s="58"/>
      <c r="H5" s="85" t="s">
        <v>51</v>
      </c>
      <c r="I5" s="86"/>
      <c r="J5" s="190"/>
    </row>
    <row r="6" ht="15">
      <c r="J6" s="12"/>
    </row>
    <row r="7" spans="1:10" ht="15">
      <c r="A7" s="281" t="s">
        <v>250</v>
      </c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5">
      <c r="A8" s="281" t="s">
        <v>316</v>
      </c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5.75" thickBot="1">
      <c r="A9" s="23"/>
      <c r="C9" s="23"/>
      <c r="D9" s="57"/>
      <c r="E9" s="57"/>
      <c r="F9" s="23"/>
      <c r="I9" s="283" t="s">
        <v>1</v>
      </c>
      <c r="J9" s="283"/>
    </row>
    <row r="10" spans="1:10" s="147" customFormat="1" ht="13.5" thickBot="1">
      <c r="A10" s="284" t="s">
        <v>2</v>
      </c>
      <c r="B10" s="286" t="s">
        <v>3</v>
      </c>
      <c r="C10" s="288" t="s">
        <v>46</v>
      </c>
      <c r="D10" s="288"/>
      <c r="E10" s="288"/>
      <c r="F10" s="288"/>
      <c r="G10" s="288"/>
      <c r="H10" s="289" t="s">
        <v>47</v>
      </c>
      <c r="I10" s="289" t="s">
        <v>74</v>
      </c>
      <c r="J10" s="282" t="s">
        <v>30</v>
      </c>
    </row>
    <row r="11" spans="1:10" s="147" customFormat="1" ht="93" customHeight="1" thickBot="1">
      <c r="A11" s="285"/>
      <c r="B11" s="287"/>
      <c r="C11" s="24" t="s">
        <v>182</v>
      </c>
      <c r="D11" s="24" t="s">
        <v>263</v>
      </c>
      <c r="E11" s="24" t="s">
        <v>27</v>
      </c>
      <c r="F11" s="24" t="s">
        <v>28</v>
      </c>
      <c r="G11" s="24" t="s">
        <v>48</v>
      </c>
      <c r="H11" s="289"/>
      <c r="I11" s="289"/>
      <c r="J11" s="282"/>
    </row>
    <row r="12" spans="1:10" s="27" customFormat="1" ht="15">
      <c r="A12" s="116" t="s">
        <v>49</v>
      </c>
      <c r="B12" s="122" t="s">
        <v>53</v>
      </c>
      <c r="C12" s="95">
        <v>300000</v>
      </c>
      <c r="D12" s="96">
        <v>182606</v>
      </c>
      <c r="E12" s="96"/>
      <c r="F12" s="96"/>
      <c r="G12" s="97">
        <v>-829667</v>
      </c>
      <c r="H12" s="97">
        <f>SUM(C12:G12)</f>
        <v>-347061</v>
      </c>
      <c r="I12" s="96"/>
      <c r="J12" s="87">
        <f>H12+I12</f>
        <v>-347061</v>
      </c>
    </row>
    <row r="13" spans="1:10" ht="15">
      <c r="A13" s="117" t="s">
        <v>183</v>
      </c>
      <c r="B13" s="123" t="s">
        <v>54</v>
      </c>
      <c r="C13" s="98"/>
      <c r="D13" s="99"/>
      <c r="E13" s="99"/>
      <c r="F13" s="99"/>
      <c r="G13" s="99"/>
      <c r="H13" s="97">
        <f aca="true" t="shared" si="0" ref="H13:H59">SUM(C13:G13)</f>
        <v>0</v>
      </c>
      <c r="I13" s="99"/>
      <c r="J13" s="87">
        <f aca="true" t="shared" si="1" ref="J13:J76">H13+I13</f>
        <v>0</v>
      </c>
    </row>
    <row r="14" spans="1:10" ht="15">
      <c r="A14" s="117" t="s">
        <v>307</v>
      </c>
      <c r="B14" s="123" t="s">
        <v>97</v>
      </c>
      <c r="C14" s="98">
        <f>C12+C13</f>
        <v>300000</v>
      </c>
      <c r="D14" s="99">
        <v>182606</v>
      </c>
      <c r="E14" s="99"/>
      <c r="F14" s="99"/>
      <c r="G14" s="100">
        <f>G12+G13</f>
        <v>-829667</v>
      </c>
      <c r="H14" s="115">
        <f t="shared" si="0"/>
        <v>-347061</v>
      </c>
      <c r="I14" s="99"/>
      <c r="J14" s="87">
        <f t="shared" si="1"/>
        <v>-347061</v>
      </c>
    </row>
    <row r="15" spans="1:10" ht="15">
      <c r="A15" s="117" t="s">
        <v>304</v>
      </c>
      <c r="B15" s="123" t="s">
        <v>99</v>
      </c>
      <c r="C15" s="98"/>
      <c r="D15" s="99"/>
      <c r="E15" s="99"/>
      <c r="F15" s="99"/>
      <c r="G15" s="100">
        <f>G16+G17</f>
        <v>1032938</v>
      </c>
      <c r="H15" s="115">
        <f t="shared" si="0"/>
        <v>1032938</v>
      </c>
      <c r="I15" s="99">
        <f>I16+I17</f>
        <v>0</v>
      </c>
      <c r="J15" s="87">
        <f t="shared" si="1"/>
        <v>1032938</v>
      </c>
    </row>
    <row r="16" spans="1:10" ht="15">
      <c r="A16" s="117" t="s">
        <v>184</v>
      </c>
      <c r="B16" s="123" t="s">
        <v>70</v>
      </c>
      <c r="C16" s="98"/>
      <c r="D16" s="99"/>
      <c r="E16" s="99"/>
      <c r="F16" s="99"/>
      <c r="G16" s="100">
        <v>1032938</v>
      </c>
      <c r="H16" s="115">
        <f t="shared" si="0"/>
        <v>1032938</v>
      </c>
      <c r="I16" s="99"/>
      <c r="J16" s="87">
        <f t="shared" si="1"/>
        <v>1032938</v>
      </c>
    </row>
    <row r="17" spans="1:10" ht="15">
      <c r="A17" s="117" t="s">
        <v>305</v>
      </c>
      <c r="B17" s="123" t="s">
        <v>185</v>
      </c>
      <c r="C17" s="98"/>
      <c r="D17" s="99"/>
      <c r="E17" s="99"/>
      <c r="F17" s="99"/>
      <c r="G17" s="99"/>
      <c r="H17" s="97">
        <f t="shared" si="0"/>
        <v>0</v>
      </c>
      <c r="I17" s="99"/>
      <c r="J17" s="87">
        <f t="shared" si="1"/>
        <v>0</v>
      </c>
    </row>
    <row r="18" spans="1:10" ht="15" hidden="1">
      <c r="A18" s="117" t="s">
        <v>35</v>
      </c>
      <c r="B18" s="123"/>
      <c r="C18" s="98"/>
      <c r="D18" s="99"/>
      <c r="E18" s="99"/>
      <c r="F18" s="99"/>
      <c r="G18" s="99"/>
      <c r="H18" s="97">
        <f t="shared" si="0"/>
        <v>0</v>
      </c>
      <c r="I18" s="99"/>
      <c r="J18" s="87">
        <f t="shared" si="1"/>
        <v>0</v>
      </c>
    </row>
    <row r="19" spans="1:10" ht="25.5" hidden="1">
      <c r="A19" s="117" t="s">
        <v>186</v>
      </c>
      <c r="B19" s="123" t="s">
        <v>187</v>
      </c>
      <c r="C19" s="98"/>
      <c r="D19" s="99"/>
      <c r="E19" s="99"/>
      <c r="F19" s="99"/>
      <c r="G19" s="99"/>
      <c r="H19" s="97">
        <f t="shared" si="0"/>
        <v>0</v>
      </c>
      <c r="I19" s="99"/>
      <c r="J19" s="87">
        <f t="shared" si="1"/>
        <v>0</v>
      </c>
    </row>
    <row r="20" spans="1:10" ht="25.5" hidden="1">
      <c r="A20" s="117" t="s">
        <v>188</v>
      </c>
      <c r="B20" s="123" t="s">
        <v>189</v>
      </c>
      <c r="C20" s="98"/>
      <c r="D20" s="99"/>
      <c r="E20" s="99"/>
      <c r="F20" s="99"/>
      <c r="G20" s="99"/>
      <c r="H20" s="97">
        <f t="shared" si="0"/>
        <v>0</v>
      </c>
      <c r="I20" s="99"/>
      <c r="J20" s="87">
        <f t="shared" si="1"/>
        <v>0</v>
      </c>
    </row>
    <row r="21" spans="1:10" ht="38.25" hidden="1">
      <c r="A21" s="117" t="s">
        <v>190</v>
      </c>
      <c r="B21" s="123" t="s">
        <v>191</v>
      </c>
      <c r="C21" s="98"/>
      <c r="D21" s="99"/>
      <c r="E21" s="99"/>
      <c r="F21" s="99"/>
      <c r="G21" s="99"/>
      <c r="H21" s="97">
        <f t="shared" si="0"/>
        <v>0</v>
      </c>
      <c r="I21" s="99"/>
      <c r="J21" s="87">
        <f t="shared" si="1"/>
        <v>0</v>
      </c>
    </row>
    <row r="22" spans="1:10" ht="51" hidden="1">
      <c r="A22" s="163" t="s">
        <v>102</v>
      </c>
      <c r="B22" s="123" t="s">
        <v>192</v>
      </c>
      <c r="C22" s="98"/>
      <c r="D22" s="99"/>
      <c r="E22" s="99"/>
      <c r="F22" s="99"/>
      <c r="G22" s="99"/>
      <c r="H22" s="97">
        <f t="shared" si="0"/>
        <v>0</v>
      </c>
      <c r="I22" s="99"/>
      <c r="J22" s="87">
        <f t="shared" si="1"/>
        <v>0</v>
      </c>
    </row>
    <row r="23" spans="1:10" ht="25.5" hidden="1">
      <c r="A23" s="163" t="s">
        <v>103</v>
      </c>
      <c r="B23" s="123" t="s">
        <v>193</v>
      </c>
      <c r="C23" s="98"/>
      <c r="D23" s="99"/>
      <c r="E23" s="99"/>
      <c r="F23" s="99"/>
      <c r="G23" s="99"/>
      <c r="H23" s="97">
        <f t="shared" si="0"/>
        <v>0</v>
      </c>
      <c r="I23" s="99"/>
      <c r="J23" s="87">
        <f t="shared" si="1"/>
        <v>0</v>
      </c>
    </row>
    <row r="24" spans="1:10" ht="25.5" hidden="1">
      <c r="A24" s="163" t="s">
        <v>104</v>
      </c>
      <c r="B24" s="123" t="s">
        <v>194</v>
      </c>
      <c r="C24" s="98"/>
      <c r="D24" s="99"/>
      <c r="E24" s="99"/>
      <c r="F24" s="99"/>
      <c r="G24" s="99"/>
      <c r="H24" s="97">
        <f t="shared" si="0"/>
        <v>0</v>
      </c>
      <c r="I24" s="99"/>
      <c r="J24" s="87">
        <f t="shared" si="1"/>
        <v>0</v>
      </c>
    </row>
    <row r="25" spans="1:10" ht="25.5" hidden="1">
      <c r="A25" s="117" t="s">
        <v>196</v>
      </c>
      <c r="B25" s="123" t="s">
        <v>195</v>
      </c>
      <c r="C25" s="101"/>
      <c r="D25" s="102"/>
      <c r="E25" s="102"/>
      <c r="F25" s="102"/>
      <c r="G25" s="102"/>
      <c r="H25" s="97">
        <f t="shared" si="0"/>
        <v>0</v>
      </c>
      <c r="I25" s="102"/>
      <c r="J25" s="87">
        <f t="shared" si="1"/>
        <v>0</v>
      </c>
    </row>
    <row r="26" spans="1:10" ht="25.5" hidden="1">
      <c r="A26" s="119" t="s">
        <v>197</v>
      </c>
      <c r="B26" s="123" t="s">
        <v>198</v>
      </c>
      <c r="C26" s="98"/>
      <c r="D26" s="99"/>
      <c r="E26" s="99"/>
      <c r="F26" s="99"/>
      <c r="G26" s="99"/>
      <c r="H26" s="97">
        <f t="shared" si="0"/>
        <v>0</v>
      </c>
      <c r="I26" s="99"/>
      <c r="J26" s="87">
        <f t="shared" si="1"/>
        <v>0</v>
      </c>
    </row>
    <row r="27" spans="1:10" ht="25.5" hidden="1">
      <c r="A27" s="163" t="s">
        <v>105</v>
      </c>
      <c r="B27" s="123" t="s">
        <v>199</v>
      </c>
      <c r="C27" s="98"/>
      <c r="D27" s="99"/>
      <c r="E27" s="99"/>
      <c r="F27" s="99"/>
      <c r="G27" s="99"/>
      <c r="H27" s="97">
        <f t="shared" si="0"/>
        <v>0</v>
      </c>
      <c r="I27" s="99"/>
      <c r="J27" s="87">
        <f t="shared" si="1"/>
        <v>0</v>
      </c>
    </row>
    <row r="28" spans="1:10" ht="15" customHeight="1">
      <c r="A28" s="119" t="s">
        <v>306</v>
      </c>
      <c r="B28" s="123" t="s">
        <v>100</v>
      </c>
      <c r="C28" s="98"/>
      <c r="D28" s="99">
        <f>D43</f>
        <v>0</v>
      </c>
      <c r="E28" s="99"/>
      <c r="F28" s="99"/>
      <c r="G28" s="99"/>
      <c r="H28" s="97">
        <f t="shared" si="0"/>
        <v>0</v>
      </c>
      <c r="I28" s="99"/>
      <c r="J28" s="87">
        <f t="shared" si="1"/>
        <v>0</v>
      </c>
    </row>
    <row r="29" spans="1:10" ht="15" hidden="1">
      <c r="A29" s="119" t="s">
        <v>35</v>
      </c>
      <c r="B29" s="123"/>
      <c r="C29" s="98"/>
      <c r="D29" s="99"/>
      <c r="E29" s="99"/>
      <c r="F29" s="99"/>
      <c r="G29" s="99"/>
      <c r="H29" s="97">
        <f t="shared" si="0"/>
        <v>0</v>
      </c>
      <c r="I29" s="99"/>
      <c r="J29" s="87">
        <f t="shared" si="1"/>
        <v>0</v>
      </c>
    </row>
    <row r="30" spans="1:10" ht="15" hidden="1">
      <c r="A30" s="119" t="s">
        <v>200</v>
      </c>
      <c r="B30" s="123" t="s">
        <v>77</v>
      </c>
      <c r="C30" s="98"/>
      <c r="D30" s="99"/>
      <c r="E30" s="99"/>
      <c r="F30" s="99"/>
      <c r="G30" s="99"/>
      <c r="H30" s="97">
        <f t="shared" si="0"/>
        <v>0</v>
      </c>
      <c r="I30" s="99"/>
      <c r="J30" s="87">
        <f t="shared" si="1"/>
        <v>0</v>
      </c>
    </row>
    <row r="31" spans="1:10" ht="15" hidden="1">
      <c r="A31" s="119" t="s">
        <v>35</v>
      </c>
      <c r="B31" s="123"/>
      <c r="C31" s="98"/>
      <c r="D31" s="99"/>
      <c r="E31" s="99"/>
      <c r="F31" s="99"/>
      <c r="G31" s="99"/>
      <c r="H31" s="97">
        <f t="shared" si="0"/>
        <v>0</v>
      </c>
      <c r="I31" s="99"/>
      <c r="J31" s="87">
        <f t="shared" si="1"/>
        <v>0</v>
      </c>
    </row>
    <row r="32" spans="1:10" ht="15" hidden="1">
      <c r="A32" s="119" t="s">
        <v>201</v>
      </c>
      <c r="B32" s="123"/>
      <c r="C32" s="98"/>
      <c r="D32" s="99"/>
      <c r="E32" s="99"/>
      <c r="F32" s="99"/>
      <c r="G32" s="99"/>
      <c r="H32" s="97">
        <f t="shared" si="0"/>
        <v>0</v>
      </c>
      <c r="I32" s="99"/>
      <c r="J32" s="87">
        <f t="shared" si="1"/>
        <v>0</v>
      </c>
    </row>
    <row r="33" spans="1:10" ht="25.5" hidden="1">
      <c r="A33" s="119" t="s">
        <v>202</v>
      </c>
      <c r="B33" s="123"/>
      <c r="C33" s="98"/>
      <c r="D33" s="99"/>
      <c r="E33" s="99"/>
      <c r="F33" s="99"/>
      <c r="G33" s="99"/>
      <c r="H33" s="97">
        <f t="shared" si="0"/>
        <v>0</v>
      </c>
      <c r="I33" s="99"/>
      <c r="J33" s="87">
        <f t="shared" si="1"/>
        <v>0</v>
      </c>
    </row>
    <row r="34" spans="1:10" ht="25.5" hidden="1">
      <c r="A34" s="119" t="s">
        <v>203</v>
      </c>
      <c r="B34" s="123"/>
      <c r="C34" s="98"/>
      <c r="D34" s="99"/>
      <c r="E34" s="99"/>
      <c r="F34" s="99"/>
      <c r="G34" s="99"/>
      <c r="H34" s="97">
        <f t="shared" si="0"/>
        <v>0</v>
      </c>
      <c r="I34" s="99"/>
      <c r="J34" s="87">
        <f t="shared" si="1"/>
        <v>0</v>
      </c>
    </row>
    <row r="35" spans="1:10" ht="15" hidden="1">
      <c r="A35" s="119" t="s">
        <v>204</v>
      </c>
      <c r="B35" s="123" t="s">
        <v>78</v>
      </c>
      <c r="C35" s="98"/>
      <c r="D35" s="99"/>
      <c r="E35" s="99"/>
      <c r="F35" s="99"/>
      <c r="G35" s="99"/>
      <c r="H35" s="97">
        <f t="shared" si="0"/>
        <v>0</v>
      </c>
      <c r="I35" s="99"/>
      <c r="J35" s="87">
        <f t="shared" si="1"/>
        <v>0</v>
      </c>
    </row>
    <row r="36" spans="1:10" ht="15" hidden="1">
      <c r="A36" s="119" t="s">
        <v>205</v>
      </c>
      <c r="B36" s="123" t="s">
        <v>79</v>
      </c>
      <c r="C36" s="98"/>
      <c r="D36" s="99"/>
      <c r="E36" s="99"/>
      <c r="F36" s="99"/>
      <c r="G36" s="99"/>
      <c r="H36" s="97">
        <f t="shared" si="0"/>
        <v>0</v>
      </c>
      <c r="I36" s="99"/>
      <c r="J36" s="87">
        <f t="shared" si="1"/>
        <v>0</v>
      </c>
    </row>
    <row r="37" spans="1:10" ht="25.5" hidden="1">
      <c r="A37" s="119" t="s">
        <v>206</v>
      </c>
      <c r="B37" s="123" t="s">
        <v>80</v>
      </c>
      <c r="C37" s="98"/>
      <c r="D37" s="99"/>
      <c r="E37" s="99"/>
      <c r="F37" s="99"/>
      <c r="G37" s="99"/>
      <c r="H37" s="97">
        <f t="shared" si="0"/>
        <v>0</v>
      </c>
      <c r="I37" s="99"/>
      <c r="J37" s="87">
        <f t="shared" si="1"/>
        <v>0</v>
      </c>
    </row>
    <row r="38" spans="1:10" ht="25.5" hidden="1">
      <c r="A38" s="119" t="s">
        <v>207</v>
      </c>
      <c r="B38" s="123" t="s">
        <v>82</v>
      </c>
      <c r="C38" s="98"/>
      <c r="D38" s="99"/>
      <c r="E38" s="99"/>
      <c r="F38" s="99"/>
      <c r="G38" s="99"/>
      <c r="H38" s="97">
        <f t="shared" si="0"/>
        <v>0</v>
      </c>
      <c r="I38" s="99"/>
      <c r="J38" s="87">
        <f t="shared" si="1"/>
        <v>0</v>
      </c>
    </row>
    <row r="39" spans="1:10" ht="15" hidden="1">
      <c r="A39" s="119" t="s">
        <v>208</v>
      </c>
      <c r="B39" s="123" t="s">
        <v>83</v>
      </c>
      <c r="C39" s="98"/>
      <c r="D39" s="99"/>
      <c r="E39" s="99"/>
      <c r="F39" s="99"/>
      <c r="G39" s="99"/>
      <c r="H39" s="97">
        <f t="shared" si="0"/>
        <v>0</v>
      </c>
      <c r="I39" s="99"/>
      <c r="J39" s="87">
        <f t="shared" si="1"/>
        <v>0</v>
      </c>
    </row>
    <row r="40" spans="1:10" ht="15" hidden="1">
      <c r="A40" s="119" t="s">
        <v>209</v>
      </c>
      <c r="B40" s="123" t="s">
        <v>84</v>
      </c>
      <c r="C40" s="98"/>
      <c r="D40" s="99"/>
      <c r="E40" s="99"/>
      <c r="F40" s="99"/>
      <c r="G40" s="99"/>
      <c r="H40" s="97">
        <f t="shared" si="0"/>
        <v>0</v>
      </c>
      <c r="I40" s="99"/>
      <c r="J40" s="87">
        <f t="shared" si="1"/>
        <v>0</v>
      </c>
    </row>
    <row r="41" spans="1:10" ht="15" hidden="1">
      <c r="A41" s="119" t="s">
        <v>210</v>
      </c>
      <c r="B41" s="123" t="s">
        <v>211</v>
      </c>
      <c r="C41" s="98"/>
      <c r="D41" s="99"/>
      <c r="E41" s="99"/>
      <c r="F41" s="99"/>
      <c r="G41" s="99"/>
      <c r="H41" s="97">
        <f t="shared" si="0"/>
        <v>0</v>
      </c>
      <c r="I41" s="99"/>
      <c r="J41" s="87">
        <f t="shared" si="1"/>
        <v>0</v>
      </c>
    </row>
    <row r="42" spans="1:10" ht="25.5" hidden="1">
      <c r="A42" s="119" t="s">
        <v>212</v>
      </c>
      <c r="B42" s="123" t="s">
        <v>213</v>
      </c>
      <c r="C42" s="98"/>
      <c r="D42" s="99"/>
      <c r="E42" s="99"/>
      <c r="F42" s="99"/>
      <c r="G42" s="99"/>
      <c r="H42" s="97">
        <f t="shared" si="0"/>
        <v>0</v>
      </c>
      <c r="I42" s="99"/>
      <c r="J42" s="87">
        <f t="shared" si="1"/>
        <v>0</v>
      </c>
    </row>
    <row r="43" spans="1:10" ht="18" customHeight="1">
      <c r="A43" s="164" t="s">
        <v>262</v>
      </c>
      <c r="B43" s="125"/>
      <c r="C43" s="160"/>
      <c r="D43" s="161"/>
      <c r="E43" s="161"/>
      <c r="F43" s="161"/>
      <c r="G43" s="162"/>
      <c r="H43" s="97">
        <f t="shared" si="0"/>
        <v>0</v>
      </c>
      <c r="I43" s="161"/>
      <c r="J43" s="87">
        <f t="shared" si="1"/>
        <v>0</v>
      </c>
    </row>
    <row r="44" spans="1:10" s="27" customFormat="1" ht="25.5">
      <c r="A44" s="120" t="s">
        <v>237</v>
      </c>
      <c r="B44" s="124" t="s">
        <v>101</v>
      </c>
      <c r="C44" s="103">
        <f>C14+C15+C28</f>
        <v>300000</v>
      </c>
      <c r="D44" s="104">
        <f>D14+D15+D28</f>
        <v>182606</v>
      </c>
      <c r="E44" s="104">
        <f>E14+E15+E28</f>
        <v>0</v>
      </c>
      <c r="F44" s="104">
        <f>F14+F15+F28</f>
        <v>0</v>
      </c>
      <c r="G44" s="97">
        <f>G14+G15+G28</f>
        <v>203271</v>
      </c>
      <c r="H44" s="97">
        <f>SUM(C44:G44)</f>
        <v>685877</v>
      </c>
      <c r="I44" s="104"/>
      <c r="J44" s="87">
        <f t="shared" si="1"/>
        <v>685877</v>
      </c>
    </row>
    <row r="45" spans="1:10" ht="15">
      <c r="A45" s="117" t="s">
        <v>183</v>
      </c>
      <c r="B45" s="125" t="s">
        <v>214</v>
      </c>
      <c r="C45" s="98"/>
      <c r="D45" s="99"/>
      <c r="E45" s="99"/>
      <c r="F45" s="99"/>
      <c r="G45" s="99"/>
      <c r="H45" s="97">
        <f t="shared" si="0"/>
        <v>0</v>
      </c>
      <c r="I45" s="99"/>
      <c r="J45" s="87">
        <f t="shared" si="1"/>
        <v>0</v>
      </c>
    </row>
    <row r="46" spans="1:10" ht="15">
      <c r="A46" s="117" t="s">
        <v>307</v>
      </c>
      <c r="B46" s="123" t="s">
        <v>106</v>
      </c>
      <c r="C46" s="98">
        <f>C44+C45</f>
        <v>300000</v>
      </c>
      <c r="D46" s="99">
        <v>182606</v>
      </c>
      <c r="E46" s="99"/>
      <c r="F46" s="99"/>
      <c r="G46" s="100">
        <f>G44+G45</f>
        <v>203271</v>
      </c>
      <c r="H46" s="115">
        <f>SUM(C46:G46)</f>
        <v>685877</v>
      </c>
      <c r="I46" s="99"/>
      <c r="J46" s="87">
        <f t="shared" si="1"/>
        <v>685877</v>
      </c>
    </row>
    <row r="47" spans="1:10" ht="15">
      <c r="A47" s="117" t="s">
        <v>304</v>
      </c>
      <c r="B47" s="123" t="s">
        <v>107</v>
      </c>
      <c r="C47" s="98">
        <f>C48+C49</f>
        <v>0</v>
      </c>
      <c r="D47" s="99">
        <f>D48+D49</f>
        <v>0</v>
      </c>
      <c r="E47" s="99">
        <f>E48+E49</f>
        <v>0</v>
      </c>
      <c r="F47" s="99">
        <f>F48+F49</f>
        <v>0</v>
      </c>
      <c r="G47" s="100">
        <f>G48+G49</f>
        <v>427314</v>
      </c>
      <c r="H47" s="115">
        <f t="shared" si="0"/>
        <v>427314</v>
      </c>
      <c r="I47" s="99"/>
      <c r="J47" s="87">
        <f t="shared" si="1"/>
        <v>427314</v>
      </c>
    </row>
    <row r="48" spans="1:10" ht="15">
      <c r="A48" s="117" t="s">
        <v>184</v>
      </c>
      <c r="B48" s="123" t="s">
        <v>215</v>
      </c>
      <c r="C48" s="101"/>
      <c r="D48" s="102"/>
      <c r="E48" s="102"/>
      <c r="F48" s="102"/>
      <c r="G48" s="100">
        <f>ОПУ!C23</f>
        <v>427314</v>
      </c>
      <c r="H48" s="115">
        <f>SUM(C48:G48)</f>
        <v>427314</v>
      </c>
      <c r="I48" s="102"/>
      <c r="J48" s="87">
        <f t="shared" si="1"/>
        <v>427314</v>
      </c>
    </row>
    <row r="49" spans="1:10" ht="15">
      <c r="A49" s="117" t="s">
        <v>305</v>
      </c>
      <c r="B49" s="123" t="s">
        <v>216</v>
      </c>
      <c r="C49" s="98"/>
      <c r="D49" s="99"/>
      <c r="E49" s="99"/>
      <c r="F49" s="99"/>
      <c r="G49" s="99"/>
      <c r="H49" s="97">
        <f t="shared" si="0"/>
        <v>0</v>
      </c>
      <c r="I49" s="99"/>
      <c r="J49" s="87">
        <f t="shared" si="1"/>
        <v>0</v>
      </c>
    </row>
    <row r="50" spans="1:10" ht="15" hidden="1">
      <c r="A50" s="117" t="s">
        <v>35</v>
      </c>
      <c r="B50" s="123"/>
      <c r="C50" s="105"/>
      <c r="D50" s="106"/>
      <c r="E50" s="106"/>
      <c r="F50" s="99"/>
      <c r="G50" s="99"/>
      <c r="H50" s="97">
        <f t="shared" si="0"/>
        <v>0</v>
      </c>
      <c r="I50" s="99"/>
      <c r="J50" s="87">
        <f t="shared" si="1"/>
        <v>0</v>
      </c>
    </row>
    <row r="51" spans="1:10" ht="25.5" hidden="1">
      <c r="A51" s="117" t="s">
        <v>186</v>
      </c>
      <c r="B51" s="123" t="s">
        <v>217</v>
      </c>
      <c r="C51" s="98"/>
      <c r="D51" s="99"/>
      <c r="E51" s="99"/>
      <c r="F51" s="99"/>
      <c r="G51" s="102"/>
      <c r="H51" s="97">
        <f t="shared" si="0"/>
        <v>0</v>
      </c>
      <c r="I51" s="99"/>
      <c r="J51" s="87">
        <f t="shared" si="1"/>
        <v>0</v>
      </c>
    </row>
    <row r="52" spans="1:10" ht="25.5" hidden="1">
      <c r="A52" s="117" t="s">
        <v>188</v>
      </c>
      <c r="B52" s="123" t="s">
        <v>218</v>
      </c>
      <c r="C52" s="98"/>
      <c r="D52" s="99"/>
      <c r="E52" s="99"/>
      <c r="F52" s="99"/>
      <c r="G52" s="102"/>
      <c r="H52" s="97">
        <f t="shared" si="0"/>
        <v>0</v>
      </c>
      <c r="I52" s="99"/>
      <c r="J52" s="87">
        <f t="shared" si="1"/>
        <v>0</v>
      </c>
    </row>
    <row r="53" spans="1:10" ht="38.25" hidden="1">
      <c r="A53" s="117" t="s">
        <v>190</v>
      </c>
      <c r="B53" s="123" t="s">
        <v>219</v>
      </c>
      <c r="C53" s="98"/>
      <c r="D53" s="99"/>
      <c r="E53" s="99"/>
      <c r="F53" s="99"/>
      <c r="G53" s="99"/>
      <c r="H53" s="97">
        <f t="shared" si="0"/>
        <v>0</v>
      </c>
      <c r="I53" s="99"/>
      <c r="J53" s="87">
        <f t="shared" si="1"/>
        <v>0</v>
      </c>
    </row>
    <row r="54" spans="1:10" ht="51" hidden="1">
      <c r="A54" s="118" t="s">
        <v>102</v>
      </c>
      <c r="B54" s="123" t="s">
        <v>220</v>
      </c>
      <c r="C54" s="98"/>
      <c r="D54" s="99"/>
      <c r="E54" s="99"/>
      <c r="F54" s="99"/>
      <c r="G54" s="99"/>
      <c r="H54" s="97">
        <f t="shared" si="0"/>
        <v>0</v>
      </c>
      <c r="I54" s="99"/>
      <c r="J54" s="87">
        <f t="shared" si="1"/>
        <v>0</v>
      </c>
    </row>
    <row r="55" spans="1:10" ht="25.5" hidden="1">
      <c r="A55" s="118" t="s">
        <v>103</v>
      </c>
      <c r="B55" s="123" t="s">
        <v>221</v>
      </c>
      <c r="C55" s="98"/>
      <c r="D55" s="99"/>
      <c r="E55" s="99"/>
      <c r="F55" s="99"/>
      <c r="G55" s="99"/>
      <c r="H55" s="97">
        <f t="shared" si="0"/>
        <v>0</v>
      </c>
      <c r="I55" s="99"/>
      <c r="J55" s="87">
        <f t="shared" si="1"/>
        <v>0</v>
      </c>
    </row>
    <row r="56" spans="1:10" s="25" customFormat="1" ht="25.5" hidden="1">
      <c r="A56" s="118" t="s">
        <v>104</v>
      </c>
      <c r="B56" s="123" t="s">
        <v>222</v>
      </c>
      <c r="C56" s="107"/>
      <c r="D56" s="108"/>
      <c r="E56" s="108"/>
      <c r="F56" s="108"/>
      <c r="G56" s="109"/>
      <c r="H56" s="97">
        <f t="shared" si="0"/>
        <v>0</v>
      </c>
      <c r="I56" s="108"/>
      <c r="J56" s="87">
        <f t="shared" si="1"/>
        <v>0</v>
      </c>
    </row>
    <row r="57" spans="1:10" ht="25.5" hidden="1">
      <c r="A57" s="117" t="s">
        <v>196</v>
      </c>
      <c r="B57" s="123" t="s">
        <v>223</v>
      </c>
      <c r="C57" s="110"/>
      <c r="D57" s="111"/>
      <c r="E57" s="111"/>
      <c r="F57" s="111"/>
      <c r="G57" s="111"/>
      <c r="H57" s="97">
        <f t="shared" si="0"/>
        <v>0</v>
      </c>
      <c r="I57" s="111"/>
      <c r="J57" s="87">
        <f t="shared" si="1"/>
        <v>0</v>
      </c>
    </row>
    <row r="58" spans="1:10" ht="25.5" hidden="1">
      <c r="A58" s="119" t="s">
        <v>197</v>
      </c>
      <c r="B58" s="123" t="s">
        <v>224</v>
      </c>
      <c r="C58" s="110"/>
      <c r="D58" s="111"/>
      <c r="E58" s="111"/>
      <c r="F58" s="111"/>
      <c r="G58" s="111"/>
      <c r="H58" s="97">
        <f t="shared" si="0"/>
        <v>0</v>
      </c>
      <c r="I58" s="111"/>
      <c r="J58" s="87">
        <f t="shared" si="1"/>
        <v>0</v>
      </c>
    </row>
    <row r="59" spans="1:10" ht="25.5" hidden="1">
      <c r="A59" s="118" t="s">
        <v>105</v>
      </c>
      <c r="B59" s="123" t="s">
        <v>225</v>
      </c>
      <c r="C59" s="110"/>
      <c r="D59" s="111"/>
      <c r="E59" s="111"/>
      <c r="F59" s="111"/>
      <c r="G59" s="111"/>
      <c r="H59" s="97">
        <f t="shared" si="0"/>
        <v>0</v>
      </c>
      <c r="I59" s="111"/>
      <c r="J59" s="87">
        <f t="shared" si="1"/>
        <v>0</v>
      </c>
    </row>
    <row r="60" spans="1:10" ht="15">
      <c r="A60" s="119" t="s">
        <v>306</v>
      </c>
      <c r="B60" s="126" t="s">
        <v>226</v>
      </c>
      <c r="C60" s="110"/>
      <c r="D60" s="96">
        <f>D75</f>
        <v>0</v>
      </c>
      <c r="E60" s="111"/>
      <c r="F60" s="111"/>
      <c r="G60" s="111"/>
      <c r="H60" s="97">
        <f>SUM(C60:G60)</f>
        <v>0</v>
      </c>
      <c r="I60" s="111"/>
      <c r="J60" s="87">
        <f t="shared" si="1"/>
        <v>0</v>
      </c>
    </row>
    <row r="61" spans="1:10" ht="15" hidden="1">
      <c r="A61" s="119" t="s">
        <v>35</v>
      </c>
      <c r="B61" s="126"/>
      <c r="C61" s="110"/>
      <c r="D61" s="111"/>
      <c r="E61" s="111"/>
      <c r="F61" s="111"/>
      <c r="G61" s="111"/>
      <c r="H61" s="97">
        <f aca="true" t="shared" si="2" ref="H61:H74">SUM(C61:G61)</f>
        <v>0</v>
      </c>
      <c r="I61" s="111"/>
      <c r="J61" s="87">
        <f t="shared" si="1"/>
        <v>0</v>
      </c>
    </row>
    <row r="62" spans="1:10" ht="15" hidden="1">
      <c r="A62" s="119" t="s">
        <v>200</v>
      </c>
      <c r="B62" s="126" t="s">
        <v>227</v>
      </c>
      <c r="C62" s="110"/>
      <c r="D62" s="111"/>
      <c r="E62" s="111"/>
      <c r="F62" s="111"/>
      <c r="G62" s="111"/>
      <c r="H62" s="97">
        <f t="shared" si="2"/>
        <v>0</v>
      </c>
      <c r="I62" s="111"/>
      <c r="J62" s="87">
        <f t="shared" si="1"/>
        <v>0</v>
      </c>
    </row>
    <row r="63" spans="1:10" ht="15" hidden="1">
      <c r="A63" s="119" t="s">
        <v>35</v>
      </c>
      <c r="B63" s="126"/>
      <c r="C63" s="110"/>
      <c r="D63" s="111"/>
      <c r="E63" s="111"/>
      <c r="F63" s="111"/>
      <c r="G63" s="111"/>
      <c r="H63" s="97">
        <f t="shared" si="2"/>
        <v>0</v>
      </c>
      <c r="I63" s="111"/>
      <c r="J63" s="87">
        <f t="shared" si="1"/>
        <v>0</v>
      </c>
    </row>
    <row r="64" spans="1:10" ht="15" hidden="1">
      <c r="A64" s="119" t="s">
        <v>201</v>
      </c>
      <c r="B64" s="126"/>
      <c r="C64" s="110"/>
      <c r="D64" s="111"/>
      <c r="E64" s="111"/>
      <c r="F64" s="111"/>
      <c r="G64" s="111"/>
      <c r="H64" s="97">
        <f t="shared" si="2"/>
        <v>0</v>
      </c>
      <c r="I64" s="111"/>
      <c r="J64" s="87">
        <f t="shared" si="1"/>
        <v>0</v>
      </c>
    </row>
    <row r="65" spans="1:10" ht="25.5" hidden="1">
      <c r="A65" s="119" t="s">
        <v>202</v>
      </c>
      <c r="B65" s="126"/>
      <c r="C65" s="110"/>
      <c r="D65" s="111"/>
      <c r="E65" s="111"/>
      <c r="F65" s="111"/>
      <c r="G65" s="111"/>
      <c r="H65" s="97">
        <f t="shared" si="2"/>
        <v>0</v>
      </c>
      <c r="I65" s="111"/>
      <c r="J65" s="87">
        <f t="shared" si="1"/>
        <v>0</v>
      </c>
    </row>
    <row r="66" spans="1:10" ht="25.5" hidden="1">
      <c r="A66" s="119" t="s">
        <v>203</v>
      </c>
      <c r="B66" s="126"/>
      <c r="C66" s="110"/>
      <c r="D66" s="111"/>
      <c r="E66" s="111"/>
      <c r="F66" s="111"/>
      <c r="G66" s="111"/>
      <c r="H66" s="97">
        <f t="shared" si="2"/>
        <v>0</v>
      </c>
      <c r="I66" s="111"/>
      <c r="J66" s="87">
        <f t="shared" si="1"/>
        <v>0</v>
      </c>
    </row>
    <row r="67" spans="1:10" ht="15" hidden="1">
      <c r="A67" s="119" t="s">
        <v>204</v>
      </c>
      <c r="B67" s="126" t="s">
        <v>228</v>
      </c>
      <c r="C67" s="110"/>
      <c r="D67" s="111"/>
      <c r="E67" s="111"/>
      <c r="F67" s="111"/>
      <c r="G67" s="111"/>
      <c r="H67" s="97">
        <f t="shared" si="2"/>
        <v>0</v>
      </c>
      <c r="I67" s="111"/>
      <c r="J67" s="87">
        <f t="shared" si="1"/>
        <v>0</v>
      </c>
    </row>
    <row r="68" spans="1:10" ht="15" hidden="1">
      <c r="A68" s="119" t="s">
        <v>205</v>
      </c>
      <c r="B68" s="126" t="s">
        <v>229</v>
      </c>
      <c r="C68" s="110"/>
      <c r="D68" s="111"/>
      <c r="E68" s="111"/>
      <c r="F68" s="111"/>
      <c r="G68" s="111"/>
      <c r="H68" s="97">
        <f t="shared" si="2"/>
        <v>0</v>
      </c>
      <c r="I68" s="111"/>
      <c r="J68" s="87">
        <f t="shared" si="1"/>
        <v>0</v>
      </c>
    </row>
    <row r="69" spans="1:10" ht="25.5" hidden="1">
      <c r="A69" s="119" t="s">
        <v>206</v>
      </c>
      <c r="B69" s="126" t="s">
        <v>230</v>
      </c>
      <c r="C69" s="110"/>
      <c r="D69" s="111"/>
      <c r="E69" s="111"/>
      <c r="F69" s="111"/>
      <c r="G69" s="111"/>
      <c r="H69" s="97">
        <f t="shared" si="2"/>
        <v>0</v>
      </c>
      <c r="I69" s="111"/>
      <c r="J69" s="87">
        <f t="shared" si="1"/>
        <v>0</v>
      </c>
    </row>
    <row r="70" spans="1:10" ht="25.5" hidden="1">
      <c r="A70" s="119" t="s">
        <v>207</v>
      </c>
      <c r="B70" s="126" t="s">
        <v>231</v>
      </c>
      <c r="C70" s="110"/>
      <c r="D70" s="111"/>
      <c r="E70" s="111"/>
      <c r="F70" s="111"/>
      <c r="G70" s="111"/>
      <c r="H70" s="97">
        <f t="shared" si="2"/>
        <v>0</v>
      </c>
      <c r="I70" s="111"/>
      <c r="J70" s="87">
        <f t="shared" si="1"/>
        <v>0</v>
      </c>
    </row>
    <row r="71" spans="1:10" ht="15" hidden="1">
      <c r="A71" s="119" t="s">
        <v>208</v>
      </c>
      <c r="B71" s="126" t="s">
        <v>232</v>
      </c>
      <c r="C71" s="110"/>
      <c r="D71" s="111"/>
      <c r="E71" s="111"/>
      <c r="F71" s="111"/>
      <c r="G71" s="111"/>
      <c r="H71" s="97">
        <f t="shared" si="2"/>
        <v>0</v>
      </c>
      <c r="I71" s="111"/>
      <c r="J71" s="87">
        <f t="shared" si="1"/>
        <v>0</v>
      </c>
    </row>
    <row r="72" spans="1:10" ht="15" hidden="1">
      <c r="A72" s="119" t="s">
        <v>209</v>
      </c>
      <c r="B72" s="126" t="s">
        <v>233</v>
      </c>
      <c r="C72" s="110"/>
      <c r="D72" s="111"/>
      <c r="E72" s="111"/>
      <c r="F72" s="111"/>
      <c r="G72" s="111"/>
      <c r="H72" s="97">
        <f t="shared" si="2"/>
        <v>0</v>
      </c>
      <c r="I72" s="111"/>
      <c r="J72" s="87">
        <f t="shared" si="1"/>
        <v>0</v>
      </c>
    </row>
    <row r="73" spans="1:10" ht="15" hidden="1">
      <c r="A73" s="119" t="s">
        <v>210</v>
      </c>
      <c r="B73" s="126" t="s">
        <v>234</v>
      </c>
      <c r="C73" s="110"/>
      <c r="D73" s="111"/>
      <c r="E73" s="111"/>
      <c r="F73" s="111"/>
      <c r="G73" s="111"/>
      <c r="H73" s="97">
        <f t="shared" si="2"/>
        <v>0</v>
      </c>
      <c r="I73" s="111"/>
      <c r="J73" s="87">
        <f t="shared" si="1"/>
        <v>0</v>
      </c>
    </row>
    <row r="74" spans="1:10" ht="25.5" hidden="1">
      <c r="A74" s="119" t="s">
        <v>212</v>
      </c>
      <c r="B74" s="126" t="s">
        <v>235</v>
      </c>
      <c r="C74" s="110"/>
      <c r="D74" s="111"/>
      <c r="E74" s="111"/>
      <c r="F74" s="111"/>
      <c r="G74" s="111"/>
      <c r="H74" s="97">
        <f t="shared" si="2"/>
        <v>0</v>
      </c>
      <c r="I74" s="111"/>
      <c r="J74" s="87">
        <f t="shared" si="1"/>
        <v>0</v>
      </c>
    </row>
    <row r="75" spans="1:10" ht="15">
      <c r="A75" s="164" t="s">
        <v>262</v>
      </c>
      <c r="B75" s="156"/>
      <c r="C75" s="157"/>
      <c r="D75" s="158"/>
      <c r="E75" s="158"/>
      <c r="F75" s="158"/>
      <c r="G75" s="159"/>
      <c r="H75" s="97">
        <f>SUM(C75:G75)</f>
        <v>0</v>
      </c>
      <c r="I75" s="158"/>
      <c r="J75" s="87">
        <f t="shared" si="1"/>
        <v>0</v>
      </c>
    </row>
    <row r="76" spans="1:10" s="27" customFormat="1" ht="15.75" thickBot="1">
      <c r="A76" s="121" t="s">
        <v>320</v>
      </c>
      <c r="B76" s="127" t="s">
        <v>236</v>
      </c>
      <c r="C76" s="112">
        <f>C46+C47+C60</f>
        <v>300000</v>
      </c>
      <c r="D76" s="113">
        <f>D46+D47+D60</f>
        <v>182606</v>
      </c>
      <c r="E76" s="113">
        <f>E46+E47+E60</f>
        <v>0</v>
      </c>
      <c r="F76" s="113">
        <f>F46+F47+F60</f>
        <v>0</v>
      </c>
      <c r="G76" s="114">
        <f>G46+G47+G60</f>
        <v>630585</v>
      </c>
      <c r="H76" s="114">
        <f>SUM(C76:G76)</f>
        <v>1113191</v>
      </c>
      <c r="I76" s="113">
        <f>I46+I47+I60</f>
        <v>0</v>
      </c>
      <c r="J76" s="191">
        <f t="shared" si="1"/>
        <v>1113191</v>
      </c>
    </row>
    <row r="78" spans="1:6" ht="15">
      <c r="A78" s="26"/>
      <c r="B78" s="79"/>
      <c r="C78" s="9"/>
      <c r="D78" s="9"/>
      <c r="E78" s="9"/>
      <c r="F78" s="9"/>
    </row>
    <row r="79" spans="1:10" ht="15">
      <c r="A79" s="266" t="s">
        <v>310</v>
      </c>
      <c r="B79" s="266"/>
      <c r="C79" s="266"/>
      <c r="D79" s="266"/>
      <c r="F79" s="9"/>
      <c r="G79" s="139"/>
      <c r="H79" s="138"/>
      <c r="J79"/>
    </row>
    <row r="80" spans="1:10" s="27" customFormat="1" ht="15">
      <c r="A80" s="5"/>
      <c r="B80" s="80"/>
      <c r="C80" s="6"/>
      <c r="D80" s="6"/>
      <c r="E80" s="6"/>
      <c r="F80" s="5"/>
      <c r="J80" s="192"/>
    </row>
    <row r="81" spans="1:10" s="27" customFormat="1" ht="15">
      <c r="A81" s="7" t="s">
        <v>7</v>
      </c>
      <c r="B81" s="80"/>
      <c r="C81" s="8"/>
      <c r="D81" s="8"/>
      <c r="E81" s="8"/>
      <c r="F81" s="7"/>
      <c r="J81" s="192"/>
    </row>
  </sheetData>
  <sheetProtection/>
  <mergeCells count="10">
    <mergeCell ref="A79:D79"/>
    <mergeCell ref="A7:J7"/>
    <mergeCell ref="A8:J8"/>
    <mergeCell ref="J10:J11"/>
    <mergeCell ref="I9:J9"/>
    <mergeCell ref="A10:A11"/>
    <mergeCell ref="B10:B11"/>
    <mergeCell ref="C10:G10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2015-07-30T09:10:32Z</cp:lastPrinted>
  <dcterms:created xsi:type="dcterms:W3CDTF">2010-04-07T05:06:39Z</dcterms:created>
  <dcterms:modified xsi:type="dcterms:W3CDTF">2015-10-29T05:53:16Z</dcterms:modified>
  <cp:category/>
  <cp:version/>
  <cp:contentType/>
  <cp:contentStatus/>
</cp:coreProperties>
</file>