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60" windowWidth="15135" windowHeight="4665" activeTab="3"/>
  </bookViews>
  <sheets>
    <sheet name="ОПУ" sheetId="1" r:id="rId1"/>
    <sheet name="Баланс" sheetId="2" r:id="rId2"/>
    <sheet name="деньги" sheetId="3" r:id="rId3"/>
    <sheet name="капитал" sheetId="4" r:id="rId4"/>
  </sheets>
  <definedNames>
    <definedName name="_Hlk222634923" localSheetId="1">'Баланс'!$A$36</definedName>
    <definedName name="_Hlk239143240" localSheetId="1">'Баланс'!$A$4</definedName>
    <definedName name="_xlnm.Print_Area" localSheetId="1">'Баланс'!$A$4:$F$44</definedName>
    <definedName name="_xlnm.Print_Area" localSheetId="2">'деньги'!$A$1:$F$36</definedName>
    <definedName name="_xlnm.Print_Area" localSheetId="0">'ОПУ'!$A$1:$E$19</definedName>
  </definedNames>
  <calcPr fullCalcOnLoad="1"/>
</workbook>
</file>

<file path=xl/sharedStrings.xml><?xml version="1.0" encoding="utf-8"?>
<sst xmlns="http://schemas.openxmlformats.org/spreadsheetml/2006/main" count="125" uniqueCount="101">
  <si>
    <t>тыс. тенге</t>
  </si>
  <si>
    <t>Административные расходы</t>
  </si>
  <si>
    <t>На конец отчетного периода</t>
  </si>
  <si>
    <t>На начало отчетного периода</t>
  </si>
  <si>
    <t>Денежные средства и их эквиваленты</t>
  </si>
  <si>
    <t>Запасы</t>
  </si>
  <si>
    <t>Основные средства</t>
  </si>
  <si>
    <t>Нематериальные активы</t>
  </si>
  <si>
    <t>Отложенные налоговые обязательства</t>
  </si>
  <si>
    <t>Нераспределенная прибыль</t>
  </si>
  <si>
    <t>Отчет о финансовом положении АО "Батыс транзит"</t>
  </si>
  <si>
    <t>Отчет о движении денежных средств АО "Батыс т ранзит"</t>
  </si>
  <si>
    <t>Отчет об изменениях в собственном капитале  АО "Батыс транзит"</t>
  </si>
  <si>
    <t>Дополнительно оплаченный капитал</t>
  </si>
  <si>
    <t>Налоги к оплате</t>
  </si>
  <si>
    <t>Итого долгосрочных активов</t>
  </si>
  <si>
    <t>Прочие резервы</t>
  </si>
  <si>
    <t xml:space="preserve">Приме-чание </t>
  </si>
  <si>
    <t>АКТИВЫ</t>
  </si>
  <si>
    <t>Долгосрочные активы</t>
  </si>
  <si>
    <t>Депозиты в банках</t>
  </si>
  <si>
    <t>Краткосрочные активы</t>
  </si>
  <si>
    <t>Торговая и прочая дебиторская задолженность</t>
  </si>
  <si>
    <t xml:space="preserve">Авансы выданные </t>
  </si>
  <si>
    <t>Переплата по подоходному налогу</t>
  </si>
  <si>
    <t>Итого краткосрочных активов</t>
  </si>
  <si>
    <t>Итого активов</t>
  </si>
  <si>
    <t xml:space="preserve">КАПИТАЛ И ОБЯЗАТЕЛЬСТВА </t>
  </si>
  <si>
    <t>Капитал</t>
  </si>
  <si>
    <t>Акционерный капитал</t>
  </si>
  <si>
    <t>Итого капитала</t>
  </si>
  <si>
    <t>Долгосрочные обязательства</t>
  </si>
  <si>
    <t xml:space="preserve">Облигации </t>
  </si>
  <si>
    <t>Кредиты и займы</t>
  </si>
  <si>
    <t>-</t>
  </si>
  <si>
    <t>Итого долгосрочных обязательств</t>
  </si>
  <si>
    <t xml:space="preserve">Краткосрочные обязательства </t>
  </si>
  <si>
    <t>Торговая и прочая кредиторская задолженность</t>
  </si>
  <si>
    <t>Итого краткосрочных обязательств</t>
  </si>
  <si>
    <t>Итого обязательств</t>
  </si>
  <si>
    <t>Всего капитала и обязательств</t>
  </si>
  <si>
    <t xml:space="preserve">ОПЕРАЦИОННАЯ ДЕЯТЕЛЬНОСТЬ </t>
  </si>
  <si>
    <t>Поступления от покупателей, включая авансы полученные</t>
  </si>
  <si>
    <t>Денежные средства, уплаченные поставщикам и в бюджет</t>
  </si>
  <si>
    <t>Денежные средства, уплаченные работникам</t>
  </si>
  <si>
    <t>Прочие поступления</t>
  </si>
  <si>
    <t xml:space="preserve">Потоки денежных средств от операционной деятельности до уплаты подоходного налога и вознаграждения </t>
  </si>
  <si>
    <t>Вознаграждение по займам и облигациям уплаченное</t>
  </si>
  <si>
    <t xml:space="preserve">Процентный доход полученный </t>
  </si>
  <si>
    <r>
      <t>Подоходный налог уплаченный</t>
    </r>
    <r>
      <rPr>
        <b/>
        <sz val="10"/>
        <color indexed="8"/>
        <rFont val="Times New Roman"/>
        <family val="1"/>
      </rPr>
      <t xml:space="preserve"> </t>
    </r>
  </si>
  <si>
    <t>Чистый поток денежных средств от операционной деятельности</t>
  </si>
  <si>
    <t>ИНВЕСТИЦИОННАЯ ДЕЯТЕЛЬНОСТЬ</t>
  </si>
  <si>
    <t>Приобретение основных средств</t>
  </si>
  <si>
    <t>Приобретение нематериальных активов</t>
  </si>
  <si>
    <t>Размещение банковских депозитов</t>
  </si>
  <si>
    <t>Изъятие банковского вклада</t>
  </si>
  <si>
    <t>Чистый/(ое) поток/(использование потоков) денежных средств в инвестиционной деятельности</t>
  </si>
  <si>
    <t xml:space="preserve">ФИНАНСОВАЯ ДЕЯТЕЛЬНОСТЬ </t>
  </si>
  <si>
    <t>Погашение заемных средств</t>
  </si>
  <si>
    <t>Продажа собственных облигаций</t>
  </si>
  <si>
    <t>Чистое использование потоков денежных средств в финансовой деятельности</t>
  </si>
  <si>
    <t xml:space="preserve">Нетто увеличение/(уменьшение) денежных средств и их эквивалентов  </t>
  </si>
  <si>
    <t>Влияние курсовых разниц на денежные средства и их эквиваленты</t>
  </si>
  <si>
    <t xml:space="preserve">Денежные средства и их эквиваленты на начало года </t>
  </si>
  <si>
    <t>Денежные средства и их эквиваленты на конец года</t>
  </si>
  <si>
    <t>Финансовые доходы</t>
  </si>
  <si>
    <t>Финансовые расходы</t>
  </si>
  <si>
    <t>Чистые финансовые расходы</t>
  </si>
  <si>
    <t>Приме-чание</t>
  </si>
  <si>
    <t>Себестоимость оказанных услуг</t>
  </si>
  <si>
    <t>Валовая прибыль</t>
  </si>
  <si>
    <t>Прочие доходы (расходы)</t>
  </si>
  <si>
    <t xml:space="preserve">Результаты операционной деятельности </t>
  </si>
  <si>
    <t>Прибыль до налогообложения</t>
  </si>
  <si>
    <t>Расход по подоходному налогу</t>
  </si>
  <si>
    <t>Прибыль и общий совокупный доход за год</t>
  </si>
  <si>
    <t>Прибыль на акцию</t>
  </si>
  <si>
    <t>Базовая прибыль на акцию (тенге)</t>
  </si>
  <si>
    <t>Прибыль и общий совокупный доход за период</t>
  </si>
  <si>
    <r>
      <t xml:space="preserve">Доход </t>
    </r>
    <r>
      <rPr>
        <sz val="11"/>
        <color indexed="8"/>
        <rFont val="Times New Roman"/>
        <family val="1"/>
      </rPr>
      <t>от оказания услуг</t>
    </r>
  </si>
  <si>
    <t xml:space="preserve">тыс. тенге </t>
  </si>
  <si>
    <t xml:space="preserve">Уставный капитал </t>
  </si>
  <si>
    <t xml:space="preserve">Нераспреде-ленная прибыль </t>
  </si>
  <si>
    <t>Итого</t>
  </si>
  <si>
    <t>Краткосрочные финансовые обязательства</t>
  </si>
  <si>
    <t>Перевод в прочие резервы (Примечание 16)</t>
  </si>
  <si>
    <t>Выплата дивидендов</t>
  </si>
  <si>
    <t>Остаток на 1 января 2017г.</t>
  </si>
  <si>
    <t xml:space="preserve">Перевод в прочие резервы </t>
  </si>
  <si>
    <t>Дивиденды акционерам</t>
  </si>
  <si>
    <t>Остаток на 1 января 2016г.</t>
  </si>
  <si>
    <t>Остаток на 31 декабря 2016г.</t>
  </si>
  <si>
    <t>Отчет о  прибыли и убытке  и прочем совокупном  доходе за период, закончившийся " 30" июня 2017 года</t>
  </si>
  <si>
    <t>по состоянию  на " 30" июня 2017 года</t>
  </si>
  <si>
    <t>за период, закончившийся  " 30" июня 2017 года</t>
  </si>
  <si>
    <t>за период, закончившийся " 30" июня 2017 года</t>
  </si>
  <si>
    <t>Остаток на 30 июня 2017г.</t>
  </si>
  <si>
    <t>30.06.2017 г.</t>
  </si>
  <si>
    <t>30.06.2016г.</t>
  </si>
  <si>
    <t>30.06.2016 г.</t>
  </si>
  <si>
    <t>Балансовая стоимость  1 простой акции  на 30 июня 2017г.  (-425,880) тенге.</t>
  </si>
</sst>
</file>

<file path=xl/styles.xml><?xml version="1.0" encoding="utf-8"?>
<styleSheet xmlns="http://schemas.openxmlformats.org/spreadsheetml/2006/main">
  <numFmts count="3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;[Red]\-0.00"/>
    <numFmt numFmtId="173" formatCode="0;[Red]\-0"/>
    <numFmt numFmtId="174" formatCode="0.0;[Red]\-0.0"/>
    <numFmt numFmtId="175" formatCode="_-* #,##0.0_р_._-;\-* #,##0.0_р_._-;_-* &quot;-&quot;??_р_._-;_-@_-"/>
    <numFmt numFmtId="176" formatCode="#,##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FC19]d\ mmmm\ yyyy\ &quot;г.&quot;"/>
    <numFmt numFmtId="182" formatCode="_-* #,##0.00&quot;р.&quot;_-;\(* #,##0.00&quot;р.&quot;_-\);_-* &quot;-&quot;??&quot;р.&quot;_-;_-@_-"/>
    <numFmt numFmtId="183" formatCode="_-* #,##0.00&quot;р.&quot;_-;\(\ #,##0.00_-\);_-* &quot;-&quot;??&quot;р.&quot;_-;_-@_-"/>
    <numFmt numFmtId="184" formatCode="_-* #,##0.0&quot;р.&quot;_-;\(\ #,##0.0_-\);_-* &quot;-&quot;??&quot;р.&quot;_-;_-@_-"/>
    <numFmt numFmtId="185" formatCode="_-* #,##0&quot;р.&quot;_-;\(\ #,##0_-\);_-* &quot;-&quot;??&quot;р.&quot;_-;_-@_-"/>
    <numFmt numFmtId="186" formatCode="_-* #,##0_-;\(\ #,##0_-\);_-* &quot;-&quot;??_-;_-@_-"/>
    <numFmt numFmtId="187" formatCode="#,##0.00_ ;[Red]\-#,##0.00\ "/>
    <numFmt numFmtId="188" formatCode="0.00_ ;[Red]\-0.00\ "/>
    <numFmt numFmtId="189" formatCode="#,##0.000_ ;[Red]\-#,##0.000\ "/>
    <numFmt numFmtId="190" formatCode="#,##0.00;[Red]\-#,##0.00"/>
    <numFmt numFmtId="191" formatCode="dd/mm/yy;@"/>
    <numFmt numFmtId="192" formatCode="0.000"/>
    <numFmt numFmtId="193" formatCode="#,##0.00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 Cyr"/>
      <family val="0"/>
    </font>
    <font>
      <sz val="8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1"/>
      <name val="Calibri"/>
      <family val="2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sz val="10"/>
      <color rgb="FF000000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/>
      <top style="thin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/>
      <right>
        <color indexed="63"/>
      </right>
      <top style="thin"/>
      <bottom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 horizontal="left"/>
      <protection/>
    </xf>
    <xf numFmtId="0" fontId="2" fillId="0" borderId="0">
      <alignment/>
      <protection/>
    </xf>
    <xf numFmtId="0" fontId="4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9">
    <xf numFmtId="0" fontId="0" fillId="0" borderId="0" xfId="0" applyFont="1" applyAlignment="1">
      <alignment/>
    </xf>
    <xf numFmtId="0" fontId="0" fillId="0" borderId="0" xfId="0" applyAlignment="1">
      <alignment wrapText="1"/>
    </xf>
    <xf numFmtId="186" fontId="5" fillId="33" borderId="0" xfId="54" applyNumberFormat="1" applyFont="1" applyFill="1" applyBorder="1" applyAlignment="1">
      <alignment horizontal="right" vertical="center" wrapText="1"/>
      <protection/>
    </xf>
    <xf numFmtId="0" fontId="53" fillId="0" borderId="0" xfId="0" applyFont="1" applyAlignment="1">
      <alignment vertical="center" wrapText="1"/>
    </xf>
    <xf numFmtId="0" fontId="54" fillId="0" borderId="0" xfId="0" applyFont="1" applyAlignment="1">
      <alignment vertical="center" wrapText="1"/>
    </xf>
    <xf numFmtId="0" fontId="55" fillId="0" borderId="0" xfId="0" applyFont="1" applyAlignment="1">
      <alignment vertical="center" wrapText="1"/>
    </xf>
    <xf numFmtId="0" fontId="54" fillId="0" borderId="0" xfId="0" applyFont="1" applyAlignment="1">
      <alignment horizontal="justify" vertical="center" wrapText="1"/>
    </xf>
    <xf numFmtId="0" fontId="56" fillId="0" borderId="0" xfId="0" applyFont="1" applyAlignment="1">
      <alignment horizontal="justify" vertical="center" wrapText="1"/>
    </xf>
    <xf numFmtId="0" fontId="55" fillId="0" borderId="0" xfId="0" applyFont="1" applyAlignment="1">
      <alignment vertical="center" wrapText="1"/>
    </xf>
    <xf numFmtId="0" fontId="55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4" fillId="0" borderId="0" xfId="0" applyFont="1" applyAlignment="1">
      <alignment vertical="center" wrapText="1"/>
    </xf>
    <xf numFmtId="3" fontId="54" fillId="0" borderId="0" xfId="0" applyNumberFormat="1" applyFont="1" applyBorder="1" applyAlignment="1">
      <alignment horizontal="right" vertical="center"/>
    </xf>
    <xf numFmtId="186" fontId="6" fillId="33" borderId="0" xfId="54" applyNumberFormat="1" applyFont="1" applyFill="1" applyBorder="1" applyAlignment="1">
      <alignment horizontal="right" vertical="center" wrapText="1"/>
      <protection/>
    </xf>
    <xf numFmtId="186" fontId="6" fillId="33" borderId="10" xfId="54" applyNumberFormat="1" applyFont="1" applyFill="1" applyBorder="1" applyAlignment="1">
      <alignment horizontal="right" vertical="center" wrapText="1"/>
      <protection/>
    </xf>
    <xf numFmtId="0" fontId="55" fillId="0" borderId="10" xfId="0" applyFont="1" applyBorder="1" applyAlignment="1">
      <alignment horizontal="center" vertical="center" wrapText="1"/>
    </xf>
    <xf numFmtId="0" fontId="54" fillId="0" borderId="0" xfId="0" applyFont="1" applyAlignment="1">
      <alignment horizontal="right" vertical="center" wrapText="1"/>
    </xf>
    <xf numFmtId="0" fontId="55" fillId="0" borderId="0" xfId="0" applyFont="1" applyAlignment="1">
      <alignment horizontal="right" vertical="center" wrapText="1"/>
    </xf>
    <xf numFmtId="0" fontId="56" fillId="0" borderId="0" xfId="0" applyFont="1" applyAlignment="1">
      <alignment vertical="center" wrapText="1"/>
    </xf>
    <xf numFmtId="0" fontId="57" fillId="0" borderId="0" xfId="0" applyFont="1" applyAlignment="1">
      <alignment vertical="center" wrapText="1"/>
    </xf>
    <xf numFmtId="0" fontId="58" fillId="0" borderId="0" xfId="0" applyFont="1" applyAlignment="1">
      <alignment vertical="center" wrapText="1"/>
    </xf>
    <xf numFmtId="186" fontId="7" fillId="33" borderId="0" xfId="54" applyNumberFormat="1" applyFont="1" applyFill="1" applyBorder="1" applyAlignment="1">
      <alignment horizontal="right" vertical="center" wrapText="1"/>
      <protection/>
    </xf>
    <xf numFmtId="3" fontId="53" fillId="0" borderId="0" xfId="0" applyNumberFormat="1" applyFont="1" applyAlignment="1">
      <alignment vertical="center" wrapText="1"/>
    </xf>
    <xf numFmtId="0" fontId="55" fillId="0" borderId="0" xfId="0" applyFont="1" applyAlignment="1">
      <alignment horizontal="left" vertical="center" wrapText="1"/>
    </xf>
    <xf numFmtId="3" fontId="55" fillId="0" borderId="0" xfId="0" applyNumberFormat="1" applyFont="1" applyBorder="1" applyAlignment="1">
      <alignment horizontal="right" vertical="center" wrapText="1"/>
    </xf>
    <xf numFmtId="0" fontId="7" fillId="33" borderId="0" xfId="54" applyFont="1" applyFill="1" applyAlignment="1">
      <alignment horizontal="center"/>
      <protection/>
    </xf>
    <xf numFmtId="186" fontId="12" fillId="33" borderId="11" xfId="54" applyNumberFormat="1" applyFont="1" applyFill="1" applyBorder="1" applyAlignment="1">
      <alignment horizontal="right" vertical="center" wrapText="1"/>
      <protection/>
    </xf>
    <xf numFmtId="3" fontId="59" fillId="0" borderId="12" xfId="0" applyNumberFormat="1" applyFont="1" applyBorder="1" applyAlignment="1">
      <alignment vertical="center" wrapText="1"/>
    </xf>
    <xf numFmtId="186" fontId="12" fillId="33" borderId="0" xfId="54" applyNumberFormat="1" applyFont="1" applyFill="1" applyBorder="1" applyAlignment="1">
      <alignment horizontal="right" vertical="center" wrapText="1"/>
      <protection/>
    </xf>
    <xf numFmtId="186" fontId="12" fillId="33" borderId="13" xfId="54" applyNumberFormat="1" applyFont="1" applyFill="1" applyBorder="1" applyAlignment="1">
      <alignment horizontal="right" vertical="center" wrapText="1"/>
      <protection/>
    </xf>
    <xf numFmtId="186" fontId="12" fillId="33" borderId="10" xfId="54" applyNumberFormat="1" applyFont="1" applyFill="1" applyBorder="1" applyAlignment="1">
      <alignment horizontal="right" vertical="center" wrapText="1"/>
      <protection/>
    </xf>
    <xf numFmtId="3" fontId="60" fillId="0" borderId="0" xfId="0" applyNumberFormat="1" applyFont="1" applyBorder="1" applyAlignment="1">
      <alignment horizontal="right" vertical="center"/>
    </xf>
    <xf numFmtId="186" fontId="5" fillId="33" borderId="14" xfId="54" applyNumberFormat="1" applyFont="1" applyFill="1" applyBorder="1" applyAlignment="1">
      <alignment horizontal="right" vertical="center" wrapText="1"/>
      <protection/>
    </xf>
    <xf numFmtId="3" fontId="60" fillId="0" borderId="14" xfId="0" applyNumberFormat="1" applyFont="1" applyBorder="1" applyAlignment="1">
      <alignment horizontal="right" vertical="center"/>
    </xf>
    <xf numFmtId="0" fontId="60" fillId="0" borderId="0" xfId="0" applyFont="1" applyAlignment="1">
      <alignment vertical="center" wrapText="1"/>
    </xf>
    <xf numFmtId="186" fontId="7" fillId="33" borderId="10" xfId="54" applyNumberFormat="1" applyFont="1" applyFill="1" applyBorder="1" applyAlignment="1">
      <alignment horizontal="right" vertical="center" wrapText="1"/>
      <protection/>
    </xf>
    <xf numFmtId="0" fontId="0" fillId="33" borderId="0" xfId="0" applyFill="1" applyAlignment="1">
      <alignment/>
    </xf>
    <xf numFmtId="0" fontId="55" fillId="33" borderId="0" xfId="0" applyFont="1" applyFill="1" applyAlignment="1">
      <alignment vertical="center" wrapText="1"/>
    </xf>
    <xf numFmtId="0" fontId="55" fillId="33" borderId="0" xfId="0" applyFont="1" applyFill="1" applyAlignment="1">
      <alignment horizontal="center" vertical="center" wrapText="1"/>
    </xf>
    <xf numFmtId="192" fontId="55" fillId="33" borderId="0" xfId="0" applyNumberFormat="1" applyFont="1" applyFill="1" applyAlignment="1">
      <alignment horizontal="center" vertical="center" wrapText="1"/>
    </xf>
    <xf numFmtId="0" fontId="54" fillId="33" borderId="0" xfId="0" applyFont="1" applyFill="1" applyAlignment="1">
      <alignment vertical="center" wrapText="1"/>
    </xf>
    <xf numFmtId="192" fontId="55" fillId="33" borderId="10" xfId="0" applyNumberFormat="1" applyFont="1" applyFill="1" applyBorder="1" applyAlignment="1">
      <alignment horizontal="center" vertical="center" wrapText="1"/>
    </xf>
    <xf numFmtId="0" fontId="54" fillId="33" borderId="0" xfId="0" applyFont="1" applyFill="1" applyAlignment="1">
      <alignment horizontal="center" vertical="center" wrapText="1"/>
    </xf>
    <xf numFmtId="192" fontId="55" fillId="33" borderId="0" xfId="0" applyNumberFormat="1" applyFont="1" applyFill="1" applyAlignment="1">
      <alignment vertical="center" wrapText="1"/>
    </xf>
    <xf numFmtId="192" fontId="54" fillId="33" borderId="0" xfId="0" applyNumberFormat="1" applyFont="1" applyFill="1" applyAlignment="1">
      <alignment vertical="center" wrapText="1"/>
    </xf>
    <xf numFmtId="3" fontId="54" fillId="33" borderId="0" xfId="0" applyNumberFormat="1" applyFont="1" applyFill="1" applyAlignment="1">
      <alignment horizontal="right" vertical="center" wrapText="1"/>
    </xf>
    <xf numFmtId="0" fontId="9" fillId="33" borderId="0" xfId="42" applyFont="1" applyFill="1" applyAlignment="1" applyProtection="1">
      <alignment horizontal="center" vertical="center" wrapText="1"/>
      <protection/>
    </xf>
    <xf numFmtId="3" fontId="55" fillId="33" borderId="11" xfId="0" applyNumberFormat="1" applyFont="1" applyFill="1" applyBorder="1" applyAlignment="1">
      <alignment horizontal="right" vertical="center" wrapText="1"/>
    </xf>
    <xf numFmtId="3" fontId="55" fillId="33" borderId="15" xfId="0" applyNumberFormat="1" applyFont="1" applyFill="1" applyBorder="1" applyAlignment="1">
      <alignment horizontal="right" vertical="center" wrapText="1"/>
    </xf>
    <xf numFmtId="0" fontId="61" fillId="33" borderId="0" xfId="0" applyFont="1" applyFill="1" applyAlignment="1">
      <alignment vertical="center" wrapText="1"/>
    </xf>
    <xf numFmtId="0" fontId="53" fillId="33" borderId="0" xfId="0" applyFont="1" applyFill="1" applyAlignment="1">
      <alignment vertical="center" wrapText="1"/>
    </xf>
    <xf numFmtId="192" fontId="54" fillId="33" borderId="0" xfId="0" applyNumberFormat="1" applyFont="1" applyFill="1" applyAlignment="1">
      <alignment horizontal="right" vertical="center" wrapText="1"/>
    </xf>
    <xf numFmtId="192" fontId="61" fillId="33" borderId="0" xfId="0" applyNumberFormat="1" applyFont="1" applyFill="1" applyAlignment="1">
      <alignment vertical="center" wrapText="1"/>
    </xf>
    <xf numFmtId="3" fontId="55" fillId="33" borderId="14" xfId="0" applyNumberFormat="1" applyFont="1" applyFill="1" applyBorder="1" applyAlignment="1">
      <alignment horizontal="right" vertical="center" wrapText="1"/>
    </xf>
    <xf numFmtId="192" fontId="0" fillId="33" borderId="0" xfId="0" applyNumberFormat="1" applyFill="1" applyAlignment="1">
      <alignment horizontal="right"/>
    </xf>
    <xf numFmtId="192" fontId="0" fillId="33" borderId="0" xfId="0" applyNumberFormat="1" applyFill="1" applyAlignment="1">
      <alignment/>
    </xf>
    <xf numFmtId="0" fontId="55" fillId="33" borderId="0" xfId="0" applyFont="1" applyFill="1" applyAlignment="1">
      <alignment vertical="center"/>
    </xf>
    <xf numFmtId="186" fontId="7" fillId="33" borderId="15" xfId="54" applyNumberFormat="1" applyFont="1" applyFill="1" applyBorder="1" applyAlignment="1">
      <alignment horizontal="right" vertical="center" wrapText="1"/>
      <protection/>
    </xf>
    <xf numFmtId="3" fontId="0" fillId="33" borderId="0" xfId="0" applyNumberFormat="1" applyFill="1" applyAlignment="1">
      <alignment horizontal="right"/>
    </xf>
    <xf numFmtId="0" fontId="55" fillId="33" borderId="0" xfId="0" applyFont="1" applyFill="1" applyAlignment="1">
      <alignment horizontal="right" vertical="center"/>
    </xf>
    <xf numFmtId="3" fontId="55" fillId="33" borderId="0" xfId="0" applyNumberFormat="1" applyFont="1" applyFill="1" applyAlignment="1">
      <alignment horizontal="right" vertical="center"/>
    </xf>
    <xf numFmtId="3" fontId="55" fillId="33" borderId="10" xfId="0" applyNumberFormat="1" applyFont="1" applyFill="1" applyBorder="1" applyAlignment="1">
      <alignment horizontal="right" vertical="center"/>
    </xf>
    <xf numFmtId="0" fontId="55" fillId="33" borderId="0" xfId="0" applyFont="1" applyFill="1" applyAlignment="1">
      <alignment horizontal="center" vertical="center"/>
    </xf>
    <xf numFmtId="0" fontId="55" fillId="33" borderId="10" xfId="0" applyFont="1" applyFill="1" applyBorder="1" applyAlignment="1">
      <alignment horizontal="right" vertical="center"/>
    </xf>
    <xf numFmtId="3" fontId="54" fillId="33" borderId="0" xfId="0" applyNumberFormat="1" applyFont="1" applyFill="1" applyAlignment="1">
      <alignment horizontal="right" vertical="center"/>
    </xf>
    <xf numFmtId="0" fontId="54" fillId="33" borderId="0" xfId="0" applyFont="1" applyFill="1" applyAlignment="1">
      <alignment vertical="center"/>
    </xf>
    <xf numFmtId="0" fontId="54" fillId="33" borderId="0" xfId="0" applyFont="1" applyFill="1" applyAlignment="1">
      <alignment horizontal="right" vertical="center"/>
    </xf>
    <xf numFmtId="3" fontId="54" fillId="33" borderId="0" xfId="0" applyNumberFormat="1" applyFont="1" applyFill="1" applyBorder="1" applyAlignment="1">
      <alignment horizontal="right" vertical="center"/>
    </xf>
    <xf numFmtId="3" fontId="54" fillId="33" borderId="10" xfId="0" applyNumberFormat="1" applyFont="1" applyFill="1" applyBorder="1" applyAlignment="1">
      <alignment horizontal="right" vertical="center"/>
    </xf>
    <xf numFmtId="3" fontId="55" fillId="33" borderId="0" xfId="0" applyNumberFormat="1" applyFont="1" applyFill="1" applyBorder="1" applyAlignment="1">
      <alignment horizontal="right" vertical="center"/>
    </xf>
    <xf numFmtId="0" fontId="0" fillId="33" borderId="0" xfId="0" applyFill="1" applyAlignment="1">
      <alignment horizontal="right"/>
    </xf>
    <xf numFmtId="0" fontId="54" fillId="0" borderId="0" xfId="0" applyFont="1" applyAlignment="1">
      <alignment vertical="center" wrapText="1"/>
    </xf>
    <xf numFmtId="1" fontId="0" fillId="33" borderId="0" xfId="0" applyNumberFormat="1" applyFill="1" applyAlignment="1">
      <alignment horizontal="right"/>
    </xf>
    <xf numFmtId="3" fontId="55" fillId="0" borderId="0" xfId="0" applyNumberFormat="1" applyFont="1" applyAlignment="1">
      <alignment horizontal="right" vertical="center" wrapText="1"/>
    </xf>
    <xf numFmtId="0" fontId="43" fillId="0" borderId="0" xfId="0" applyFont="1" applyAlignment="1">
      <alignment/>
    </xf>
    <xf numFmtId="193" fontId="0" fillId="33" borderId="0" xfId="0" applyNumberFormat="1" applyFill="1" applyAlignment="1">
      <alignment/>
    </xf>
    <xf numFmtId="0" fontId="54" fillId="0" borderId="0" xfId="0" applyFont="1" applyAlignment="1">
      <alignment vertical="center" wrapText="1"/>
    </xf>
    <xf numFmtId="4" fontId="13" fillId="0" borderId="16" xfId="53" applyNumberFormat="1" applyFont="1" applyBorder="1" applyAlignment="1">
      <alignment horizontal="right" vertical="top" wrapText="1"/>
      <protection/>
    </xf>
    <xf numFmtId="4" fontId="5" fillId="0" borderId="16" xfId="56" applyNumberFormat="1" applyFont="1" applyBorder="1" applyAlignment="1">
      <alignment horizontal="right" vertical="top" wrapText="1"/>
      <protection/>
    </xf>
    <xf numFmtId="4" fontId="0" fillId="0" borderId="0" xfId="0" applyNumberFormat="1" applyAlignment="1">
      <alignment/>
    </xf>
    <xf numFmtId="186" fontId="0" fillId="0" borderId="0" xfId="0" applyNumberFormat="1" applyAlignment="1">
      <alignment/>
    </xf>
    <xf numFmtId="0" fontId="7" fillId="33" borderId="0" xfId="54" applyFont="1" applyFill="1" applyAlignment="1">
      <alignment horizontal="center"/>
      <protection/>
    </xf>
    <xf numFmtId="192" fontId="55" fillId="33" borderId="0" xfId="0" applyNumberFormat="1" applyFont="1" applyFill="1" applyAlignment="1">
      <alignment horizontal="right" vertical="center" wrapText="1"/>
    </xf>
    <xf numFmtId="192" fontId="55" fillId="33" borderId="0" xfId="0" applyNumberFormat="1" applyFont="1" applyFill="1" applyAlignment="1">
      <alignment vertical="center" wrapText="1"/>
    </xf>
    <xf numFmtId="0" fontId="54" fillId="0" borderId="0" xfId="0" applyFont="1" applyAlignment="1">
      <alignment vertical="center" wrapText="1"/>
    </xf>
    <xf numFmtId="3" fontId="60" fillId="33" borderId="0" xfId="0" applyNumberFormat="1" applyFont="1" applyFill="1" applyBorder="1" applyAlignment="1">
      <alignment horizontal="right" vertical="center"/>
    </xf>
    <xf numFmtId="3" fontId="59" fillId="33" borderId="12" xfId="0" applyNumberFormat="1" applyFont="1" applyFill="1" applyBorder="1" applyAlignment="1">
      <alignment vertical="center" wrapText="1"/>
    </xf>
    <xf numFmtId="3" fontId="60" fillId="33" borderId="14" xfId="0" applyNumberFormat="1" applyFont="1" applyFill="1" applyBorder="1" applyAlignment="1">
      <alignment horizontal="right" vertical="center"/>
    </xf>
    <xf numFmtId="0" fontId="54" fillId="33" borderId="0" xfId="0" applyFont="1" applyFill="1" applyAlignment="1">
      <alignment horizontal="right" vertical="center" wrapText="1"/>
    </xf>
    <xf numFmtId="3" fontId="55" fillId="0" borderId="15" xfId="0" applyNumberFormat="1" applyFont="1" applyBorder="1" applyAlignment="1">
      <alignment horizontal="right" vertical="center" wrapText="1"/>
    </xf>
    <xf numFmtId="0" fontId="54" fillId="33" borderId="0" xfId="0" applyFont="1" applyFill="1" applyBorder="1" applyAlignment="1">
      <alignment horizontal="right" vertical="center" wrapText="1"/>
    </xf>
    <xf numFmtId="3" fontId="54" fillId="33" borderId="0" xfId="0" applyNumberFormat="1" applyFont="1" applyFill="1" applyBorder="1" applyAlignment="1">
      <alignment horizontal="right" vertical="center" wrapText="1"/>
    </xf>
    <xf numFmtId="0" fontId="54" fillId="0" borderId="0" xfId="0" applyFont="1" applyBorder="1" applyAlignment="1">
      <alignment horizontal="right" vertical="center" wrapText="1"/>
    </xf>
    <xf numFmtId="186" fontId="54" fillId="0" borderId="0" xfId="0" applyNumberFormat="1" applyFont="1" applyBorder="1" applyAlignment="1">
      <alignment horizontal="right" vertical="center" wrapText="1"/>
    </xf>
    <xf numFmtId="3" fontId="0" fillId="0" borderId="0" xfId="0" applyNumberFormat="1" applyAlignment="1">
      <alignment/>
    </xf>
    <xf numFmtId="186" fontId="7" fillId="33" borderId="10" xfId="54" applyNumberFormat="1" applyFont="1" applyFill="1" applyBorder="1" applyAlignment="1">
      <alignment horizontal="right" vertical="center" wrapText="1"/>
      <protection/>
    </xf>
    <xf numFmtId="0" fontId="55" fillId="0" borderId="0" xfId="0" applyFont="1" applyAlignment="1">
      <alignment horizontal="center" vertical="center" wrapText="1"/>
    </xf>
    <xf numFmtId="3" fontId="59" fillId="33" borderId="14" xfId="0" applyNumberFormat="1" applyFont="1" applyFill="1" applyBorder="1" applyAlignment="1">
      <alignment vertical="center" wrapText="1"/>
    </xf>
    <xf numFmtId="0" fontId="55" fillId="0" borderId="0" xfId="0" applyFont="1" applyAlignment="1">
      <alignment horizontal="center" vertical="center" wrapText="1"/>
    </xf>
    <xf numFmtId="0" fontId="62" fillId="0" borderId="0" xfId="0" applyFont="1" applyAlignment="1">
      <alignment horizontal="center" vertical="center" wrapText="1"/>
    </xf>
    <xf numFmtId="0" fontId="7" fillId="33" borderId="0" xfId="54" applyFont="1" applyFill="1" applyAlignment="1">
      <alignment horizontal="center"/>
      <protection/>
    </xf>
    <xf numFmtId="0" fontId="55" fillId="33" borderId="0" xfId="0" applyFont="1" applyFill="1" applyAlignment="1">
      <alignment vertical="center" wrapText="1"/>
    </xf>
    <xf numFmtId="0" fontId="55" fillId="33" borderId="0" xfId="0" applyFont="1" applyFill="1" applyAlignment="1">
      <alignment horizontal="center" vertical="center" wrapText="1"/>
    </xf>
    <xf numFmtId="0" fontId="54" fillId="33" borderId="0" xfId="0" applyFont="1" applyFill="1" applyAlignment="1">
      <alignment horizontal="center" vertical="center" wrapText="1"/>
    </xf>
    <xf numFmtId="0" fontId="54" fillId="33" borderId="0" xfId="0" applyFont="1" applyFill="1" applyAlignment="1">
      <alignment vertical="center" wrapText="1"/>
    </xf>
    <xf numFmtId="192" fontId="55" fillId="33" borderId="17" xfId="0" applyNumberFormat="1" applyFont="1" applyFill="1" applyBorder="1" applyAlignment="1">
      <alignment horizontal="right" vertical="center" wrapText="1"/>
    </xf>
    <xf numFmtId="192" fontId="55" fillId="33" borderId="0" xfId="0" applyNumberFormat="1" applyFont="1" applyFill="1" applyAlignment="1">
      <alignment horizontal="right" vertical="center" wrapText="1"/>
    </xf>
    <xf numFmtId="192" fontId="55" fillId="33" borderId="0" xfId="0" applyNumberFormat="1" applyFont="1" applyFill="1" applyAlignment="1">
      <alignment vertical="center" wrapText="1"/>
    </xf>
    <xf numFmtId="192" fontId="55" fillId="33" borderId="17" xfId="0" applyNumberFormat="1" applyFont="1" applyFill="1" applyBorder="1" applyAlignment="1">
      <alignment vertical="center" wrapText="1"/>
    </xf>
    <xf numFmtId="0" fontId="11" fillId="33" borderId="0" xfId="55" applyFont="1" applyFill="1" applyAlignment="1">
      <alignment horizontal="center"/>
      <protection/>
    </xf>
    <xf numFmtId="0" fontId="11" fillId="0" borderId="0" xfId="54" applyFont="1" applyAlignment="1">
      <alignment horizontal="center"/>
      <protection/>
    </xf>
    <xf numFmtId="3" fontId="55" fillId="33" borderId="18" xfId="0" applyNumberFormat="1" applyFont="1" applyFill="1" applyBorder="1" applyAlignment="1">
      <alignment horizontal="right" vertical="center"/>
    </xf>
    <xf numFmtId="3" fontId="55" fillId="33" borderId="15" xfId="0" applyNumberFormat="1" applyFont="1" applyFill="1" applyBorder="1" applyAlignment="1">
      <alignment horizontal="right" vertical="center"/>
    </xf>
    <xf numFmtId="0" fontId="55" fillId="33" borderId="0" xfId="0" applyFont="1" applyFill="1" applyAlignment="1">
      <alignment vertical="center"/>
    </xf>
    <xf numFmtId="0" fontId="54" fillId="0" borderId="0" xfId="0" applyFont="1" applyAlignment="1">
      <alignment vertical="center" wrapText="1"/>
    </xf>
    <xf numFmtId="0" fontId="55" fillId="33" borderId="0" xfId="0" applyFont="1" applyFill="1" applyAlignment="1">
      <alignment horizontal="center" vertical="center"/>
    </xf>
    <xf numFmtId="186" fontId="7" fillId="33" borderId="18" xfId="54" applyNumberFormat="1" applyFont="1" applyFill="1" applyBorder="1" applyAlignment="1">
      <alignment horizontal="right" vertical="center" wrapText="1"/>
      <protection/>
    </xf>
    <xf numFmtId="186" fontId="7" fillId="33" borderId="10" xfId="54" applyNumberFormat="1" applyFont="1" applyFill="1" applyBorder="1" applyAlignment="1">
      <alignment horizontal="right" vertical="center" wrapText="1"/>
      <protection/>
    </xf>
    <xf numFmtId="0" fontId="3" fillId="0" borderId="0" xfId="0" applyFont="1" applyAlignment="1">
      <alignment horizont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Баланс" xfId="53"/>
    <cellStyle name="Обычный_Лист1" xfId="54"/>
    <cellStyle name="Обычный_Лист3" xfId="55"/>
    <cellStyle name="Обычный_ОПУ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_Property,_plant_and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B28" sqref="B28"/>
    </sheetView>
  </sheetViews>
  <sheetFormatPr defaultColWidth="9.140625" defaultRowHeight="15"/>
  <cols>
    <col min="1" max="1" width="35.00390625" style="0" customWidth="1"/>
    <col min="3" max="3" width="14.57421875" style="0" customWidth="1"/>
    <col min="5" max="5" width="14.00390625" style="0" customWidth="1"/>
    <col min="8" max="8" width="22.00390625" style="0" customWidth="1"/>
    <col min="10" max="10" width="16.421875" style="0" customWidth="1"/>
    <col min="12" max="12" width="15.421875" style="0" bestFit="1" customWidth="1"/>
  </cols>
  <sheetData>
    <row r="1" spans="1:5" ht="38.25" customHeight="1">
      <c r="A1" s="99" t="s">
        <v>92</v>
      </c>
      <c r="B1" s="99"/>
      <c r="C1" s="99"/>
      <c r="D1" s="99"/>
      <c r="E1" s="99"/>
    </row>
    <row r="2" spans="1:5" ht="25.5" customHeight="1">
      <c r="A2" s="99"/>
      <c r="B2" s="99"/>
      <c r="C2" s="99"/>
      <c r="D2" s="99"/>
      <c r="E2" s="99"/>
    </row>
    <row r="3" spans="1:5" ht="15">
      <c r="A3" s="8"/>
      <c r="B3" s="98" t="s">
        <v>68</v>
      </c>
      <c r="C3" s="17" t="s">
        <v>97</v>
      </c>
      <c r="D3" s="17"/>
      <c r="E3" s="17" t="s">
        <v>99</v>
      </c>
    </row>
    <row r="4" spans="1:5" ht="15.75" thickBot="1">
      <c r="A4" s="11"/>
      <c r="B4" s="98"/>
      <c r="C4" s="15" t="s">
        <v>0</v>
      </c>
      <c r="D4" s="96"/>
      <c r="E4" s="15" t="s">
        <v>0</v>
      </c>
    </row>
    <row r="5" spans="1:5" ht="15">
      <c r="A5" s="18" t="s">
        <v>79</v>
      </c>
      <c r="B5" s="10">
        <v>5</v>
      </c>
      <c r="C5" s="85">
        <v>3531902</v>
      </c>
      <c r="D5" s="12"/>
      <c r="E5" s="31">
        <v>2135732</v>
      </c>
    </row>
    <row r="6" spans="1:5" ht="15">
      <c r="A6" s="18" t="s">
        <v>69</v>
      </c>
      <c r="B6" s="10">
        <v>6</v>
      </c>
      <c r="C6" s="2">
        <f>-1419630</f>
        <v>-1419630</v>
      </c>
      <c r="D6" s="18"/>
      <c r="E6" s="2">
        <v>-1316701</v>
      </c>
    </row>
    <row r="7" spans="1:8" ht="15">
      <c r="A7" s="19" t="s">
        <v>70</v>
      </c>
      <c r="B7" s="10"/>
      <c r="C7" s="97">
        <f>SUM(C5:C6)</f>
        <v>2112272</v>
      </c>
      <c r="D7" s="18"/>
      <c r="E7" s="27">
        <f>SUM(E5:E6)</f>
        <v>819031</v>
      </c>
      <c r="H7" s="78"/>
    </row>
    <row r="8" spans="1:10" ht="15">
      <c r="A8" s="18" t="s">
        <v>1</v>
      </c>
      <c r="B8" s="10">
        <v>7</v>
      </c>
      <c r="C8" s="2">
        <f>-96411-73933+7439</f>
        <v>-162905</v>
      </c>
      <c r="D8" s="13"/>
      <c r="E8" s="32">
        <v>-166694</v>
      </c>
      <c r="H8" s="78"/>
      <c r="J8" s="78"/>
    </row>
    <row r="9" spans="1:10" ht="15">
      <c r="A9" s="18" t="s">
        <v>71</v>
      </c>
      <c r="B9" s="10">
        <v>8</v>
      </c>
      <c r="C9" s="2">
        <f>-7438+43</f>
        <v>-7395</v>
      </c>
      <c r="D9" s="20"/>
      <c r="E9" s="2"/>
      <c r="J9" s="78"/>
    </row>
    <row r="10" spans="1:10" ht="28.5">
      <c r="A10" s="19" t="s">
        <v>72</v>
      </c>
      <c r="B10" s="10"/>
      <c r="C10" s="86">
        <f>SUM(C7:C9)</f>
        <v>1941972</v>
      </c>
      <c r="D10" s="8"/>
      <c r="E10" s="27">
        <f>SUM(E7:E9)</f>
        <v>652337</v>
      </c>
      <c r="H10" s="79"/>
      <c r="J10" s="78"/>
    </row>
    <row r="11" spans="1:10" ht="15">
      <c r="A11" s="18" t="s">
        <v>65</v>
      </c>
      <c r="B11" s="10">
        <v>9</v>
      </c>
      <c r="C11" s="87">
        <v>177798</v>
      </c>
      <c r="D11" s="31"/>
      <c r="E11" s="33">
        <v>67392</v>
      </c>
      <c r="H11" s="78"/>
      <c r="J11" s="79"/>
    </row>
    <row r="12" spans="1:8" ht="15">
      <c r="A12" s="18" t="s">
        <v>66</v>
      </c>
      <c r="B12" s="10">
        <v>9</v>
      </c>
      <c r="C12" s="2">
        <f>-1205595+1</f>
        <v>-1205594</v>
      </c>
      <c r="D12" s="34"/>
      <c r="E12" s="2">
        <f>-1172319-15</f>
        <v>-1172334</v>
      </c>
      <c r="H12" s="78"/>
    </row>
    <row r="13" spans="1:8" ht="15.75" thickBot="1">
      <c r="A13" s="19" t="s">
        <v>67</v>
      </c>
      <c r="B13" s="10"/>
      <c r="C13" s="26">
        <f>SUM(C11:C12)</f>
        <v>-1027796</v>
      </c>
      <c r="D13" s="22"/>
      <c r="E13" s="26">
        <f>SUM(E11:E12)</f>
        <v>-1104942</v>
      </c>
      <c r="H13" s="79"/>
    </row>
    <row r="14" spans="1:5" ht="15">
      <c r="A14" s="19" t="s">
        <v>73</v>
      </c>
      <c r="B14" s="10"/>
      <c r="C14" s="28">
        <f>C10+C13</f>
        <v>914176</v>
      </c>
      <c r="D14" s="21"/>
      <c r="E14" s="28">
        <f>E10+E13</f>
        <v>-452605</v>
      </c>
    </row>
    <row r="15" spans="1:5" ht="15">
      <c r="A15" s="18" t="s">
        <v>74</v>
      </c>
      <c r="B15" s="10"/>
      <c r="C15" s="2"/>
      <c r="D15" s="16"/>
      <c r="E15" s="32"/>
    </row>
    <row r="16" spans="1:8" ht="29.25" thickBot="1">
      <c r="A16" s="19" t="s">
        <v>78</v>
      </c>
      <c r="B16" s="10"/>
      <c r="C16" s="29">
        <f>C14+C15</f>
        <v>914176</v>
      </c>
      <c r="D16" s="8"/>
      <c r="E16" s="29">
        <f>E14+E15</f>
        <v>-452605</v>
      </c>
      <c r="H16" s="21"/>
    </row>
    <row r="17" spans="1:5" ht="15.75" thickTop="1">
      <c r="A17" s="19"/>
      <c r="B17" s="10"/>
      <c r="C17" s="3"/>
      <c r="D17" s="8"/>
      <c r="E17" s="3"/>
    </row>
    <row r="18" spans="1:5" ht="15">
      <c r="A18" s="19" t="s">
        <v>76</v>
      </c>
      <c r="B18" s="10"/>
      <c r="C18" s="3"/>
      <c r="D18" s="8"/>
      <c r="E18" s="3"/>
    </row>
    <row r="19" spans="1:5" ht="15.75" thickBot="1">
      <c r="A19" s="18" t="s">
        <v>77</v>
      </c>
      <c r="B19" s="10"/>
      <c r="C19" s="30">
        <f>C16/30000*1000</f>
        <v>30472.533333333333</v>
      </c>
      <c r="D19" s="8"/>
      <c r="E19" s="30">
        <f>E16/30000*1000</f>
        <v>-15086.833333333332</v>
      </c>
    </row>
  </sheetData>
  <sheetProtection/>
  <mergeCells count="3">
    <mergeCell ref="B3:B4"/>
    <mergeCell ref="A2:E2"/>
    <mergeCell ref="A1:E1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4">
      <selection activeCell="I42" sqref="I42"/>
    </sheetView>
  </sheetViews>
  <sheetFormatPr defaultColWidth="9.140625" defaultRowHeight="15"/>
  <cols>
    <col min="1" max="1" width="29.8515625" style="36" customWidth="1"/>
    <col min="2" max="3" width="9.140625" style="36" customWidth="1"/>
    <col min="4" max="4" width="16.00390625" style="54" customWidth="1"/>
    <col min="5" max="5" width="9.140625" style="55" customWidth="1"/>
    <col min="6" max="6" width="16.57421875" style="55" customWidth="1"/>
    <col min="7" max="7" width="9.140625" style="36" customWidth="1"/>
    <col min="8" max="8" width="21.00390625" style="36" customWidth="1"/>
    <col min="9" max="9" width="9.140625" style="36" customWidth="1"/>
    <col min="10" max="10" width="10.57421875" style="36" bestFit="1" customWidth="1"/>
    <col min="11" max="11" width="11.421875" style="36" customWidth="1"/>
    <col min="12" max="16384" width="9.140625" style="36" customWidth="1"/>
  </cols>
  <sheetData>
    <row r="1" spans="1:6" ht="15">
      <c r="A1" s="100" t="s">
        <v>10</v>
      </c>
      <c r="B1" s="100"/>
      <c r="C1" s="100"/>
      <c r="D1" s="100"/>
      <c r="E1" s="100"/>
      <c r="F1" s="100"/>
    </row>
    <row r="2" spans="1:6" ht="15">
      <c r="A2" s="100" t="s">
        <v>93</v>
      </c>
      <c r="B2" s="100"/>
      <c r="C2" s="100"/>
      <c r="D2" s="100"/>
      <c r="E2" s="100"/>
      <c r="F2" s="100"/>
    </row>
    <row r="3" spans="1:6" ht="15">
      <c r="A3" s="25"/>
      <c r="B3" s="25"/>
      <c r="C3" s="25"/>
      <c r="D3" s="81"/>
      <c r="E3" s="25"/>
      <c r="F3" s="81"/>
    </row>
    <row r="4" spans="1:7" ht="25.5">
      <c r="A4" s="37"/>
      <c r="B4" s="102" t="s">
        <v>17</v>
      </c>
      <c r="C4" s="38"/>
      <c r="D4" s="39" t="s">
        <v>2</v>
      </c>
      <c r="E4" s="39"/>
      <c r="F4" s="39" t="s">
        <v>3</v>
      </c>
      <c r="G4" s="38"/>
    </row>
    <row r="5" spans="1:7" ht="15.75" thickBot="1">
      <c r="A5" s="40"/>
      <c r="B5" s="102"/>
      <c r="C5" s="38"/>
      <c r="D5" s="41" t="s">
        <v>0</v>
      </c>
      <c r="E5" s="39"/>
      <c r="F5" s="41" t="s">
        <v>0</v>
      </c>
      <c r="G5" s="38"/>
    </row>
    <row r="6" spans="1:7" ht="15">
      <c r="A6" s="37" t="s">
        <v>18</v>
      </c>
      <c r="B6" s="42"/>
      <c r="C6" s="38"/>
      <c r="D6" s="82"/>
      <c r="E6" s="43"/>
      <c r="F6" s="83"/>
      <c r="G6" s="37"/>
    </row>
    <row r="7" spans="1:11" ht="15">
      <c r="A7" s="37" t="s">
        <v>19</v>
      </c>
      <c r="B7" s="42"/>
      <c r="C7" s="42"/>
      <c r="D7" s="82"/>
      <c r="E7" s="44"/>
      <c r="F7" s="83"/>
      <c r="G7" s="37"/>
      <c r="K7" s="45"/>
    </row>
    <row r="8" spans="1:11" ht="15">
      <c r="A8" s="40" t="s">
        <v>7</v>
      </c>
      <c r="B8" s="42">
        <v>10</v>
      </c>
      <c r="C8" s="42"/>
      <c r="D8" s="45">
        <f>15032144</f>
        <v>15032144</v>
      </c>
      <c r="E8" s="44"/>
      <c r="F8" s="45">
        <v>15584975</v>
      </c>
      <c r="G8" s="40"/>
      <c r="J8" s="45"/>
      <c r="K8" s="45"/>
    </row>
    <row r="9" spans="1:11" ht="15">
      <c r="A9" s="40" t="s">
        <v>6</v>
      </c>
      <c r="B9" s="46">
        <v>11</v>
      </c>
      <c r="C9" s="42"/>
      <c r="D9" s="45">
        <f>3727780+33336</f>
        <v>3761116</v>
      </c>
      <c r="E9" s="44"/>
      <c r="F9" s="45">
        <v>3838304</v>
      </c>
      <c r="G9" s="40"/>
      <c r="H9" s="77"/>
      <c r="J9" s="45"/>
      <c r="K9" s="45"/>
    </row>
    <row r="10" spans="1:11" ht="15">
      <c r="A10" s="40" t="s">
        <v>20</v>
      </c>
      <c r="B10" s="42"/>
      <c r="C10" s="42"/>
      <c r="D10" s="45">
        <v>5000</v>
      </c>
      <c r="E10" s="44"/>
      <c r="F10" s="45">
        <v>5000</v>
      </c>
      <c r="G10" s="40"/>
      <c r="J10" s="45"/>
      <c r="K10" s="45"/>
    </row>
    <row r="11" spans="1:11" ht="15.75" thickBot="1">
      <c r="A11" s="37" t="s">
        <v>15</v>
      </c>
      <c r="B11" s="42"/>
      <c r="C11" s="42"/>
      <c r="D11" s="47">
        <f>SUM(D8:D10)</f>
        <v>18798260</v>
      </c>
      <c r="E11" s="44"/>
      <c r="F11" s="47">
        <f>SUM(F8:F10)</f>
        <v>19428279</v>
      </c>
      <c r="G11" s="37"/>
      <c r="J11" s="45"/>
      <c r="K11" s="45"/>
    </row>
    <row r="12" spans="1:11" ht="15">
      <c r="A12" s="40"/>
      <c r="B12" s="42"/>
      <c r="C12" s="42"/>
      <c r="D12" s="82"/>
      <c r="E12" s="44"/>
      <c r="F12" s="83"/>
      <c r="G12" s="37"/>
      <c r="J12" s="45"/>
      <c r="K12" s="45"/>
    </row>
    <row r="13" spans="1:11" ht="15">
      <c r="A13" s="37" t="s">
        <v>21</v>
      </c>
      <c r="B13" s="42"/>
      <c r="C13" s="42"/>
      <c r="D13" s="82"/>
      <c r="E13" s="44"/>
      <c r="F13" s="83"/>
      <c r="G13" s="37"/>
      <c r="J13" s="45"/>
      <c r="K13" s="45"/>
    </row>
    <row r="14" spans="1:11" ht="15">
      <c r="A14" s="40" t="s">
        <v>5</v>
      </c>
      <c r="B14" s="42"/>
      <c r="C14" s="42"/>
      <c r="D14" s="45">
        <v>703</v>
      </c>
      <c r="E14" s="44"/>
      <c r="F14" s="45">
        <v>2323</v>
      </c>
      <c r="G14" s="40"/>
      <c r="J14" s="45"/>
      <c r="K14" s="45"/>
    </row>
    <row r="15" spans="1:11" ht="25.5">
      <c r="A15" s="40" t="s">
        <v>22</v>
      </c>
      <c r="B15" s="42">
        <v>12</v>
      </c>
      <c r="C15" s="42"/>
      <c r="D15" s="45">
        <f>607861+1348</f>
        <v>609209</v>
      </c>
      <c r="E15" s="44"/>
      <c r="F15" s="45">
        <v>455632</v>
      </c>
      <c r="G15" s="40"/>
      <c r="J15" s="45"/>
      <c r="K15" s="45"/>
    </row>
    <row r="16" spans="1:11" ht="15">
      <c r="A16" s="40" t="s">
        <v>23</v>
      </c>
      <c r="B16" s="42">
        <v>13</v>
      </c>
      <c r="C16" s="42"/>
      <c r="D16" s="45">
        <f>85803+902+11</f>
        <v>86716</v>
      </c>
      <c r="E16" s="44"/>
      <c r="F16" s="45">
        <v>40313</v>
      </c>
      <c r="G16" s="40"/>
      <c r="J16" s="45"/>
      <c r="K16" s="45"/>
    </row>
    <row r="17" spans="1:11" ht="15">
      <c r="A17" s="40" t="s">
        <v>24</v>
      </c>
      <c r="B17" s="42"/>
      <c r="C17" s="42"/>
      <c r="D17" s="45">
        <v>99260</v>
      </c>
      <c r="E17" s="44"/>
      <c r="F17" s="45">
        <v>72590</v>
      </c>
      <c r="G17" s="40"/>
      <c r="J17" s="45"/>
      <c r="K17" s="45"/>
    </row>
    <row r="18" spans="1:11" ht="15">
      <c r="A18" s="40" t="s">
        <v>20</v>
      </c>
      <c r="B18" s="42">
        <v>14</v>
      </c>
      <c r="C18" s="42"/>
      <c r="D18" s="45">
        <f>2537458-5000</f>
        <v>2532458</v>
      </c>
      <c r="E18" s="44"/>
      <c r="F18" s="45">
        <v>2794517</v>
      </c>
      <c r="G18" s="40"/>
      <c r="J18" s="45"/>
      <c r="K18" s="45"/>
    </row>
    <row r="19" spans="1:11" ht="25.5">
      <c r="A19" s="40" t="s">
        <v>4</v>
      </c>
      <c r="B19" s="42">
        <v>15</v>
      </c>
      <c r="C19" s="42"/>
      <c r="D19" s="45">
        <v>14698</v>
      </c>
      <c r="E19" s="44"/>
      <c r="F19" s="45">
        <v>14912</v>
      </c>
      <c r="G19" s="40"/>
      <c r="H19" s="77"/>
      <c r="J19" s="45"/>
      <c r="K19" s="45"/>
    </row>
    <row r="20" spans="1:11" ht="15.75" thickBot="1">
      <c r="A20" s="37" t="s">
        <v>25</v>
      </c>
      <c r="B20" s="42"/>
      <c r="C20" s="42"/>
      <c r="D20" s="47">
        <f>SUM(D14:D19)</f>
        <v>3343044</v>
      </c>
      <c r="E20" s="44"/>
      <c r="F20" s="47">
        <f>SUM(F14:F19)</f>
        <v>3380287</v>
      </c>
      <c r="G20" s="37"/>
      <c r="J20" s="45"/>
      <c r="K20" s="45"/>
    </row>
    <row r="21" spans="1:11" ht="15.75" thickBot="1">
      <c r="A21" s="37" t="s">
        <v>26</v>
      </c>
      <c r="B21" s="42"/>
      <c r="C21" s="42"/>
      <c r="D21" s="48">
        <f>D11+D20</f>
        <v>22141304</v>
      </c>
      <c r="E21" s="44"/>
      <c r="F21" s="48">
        <f>F11+F20</f>
        <v>22808566</v>
      </c>
      <c r="G21" s="37"/>
      <c r="J21" s="45"/>
      <c r="K21" s="45"/>
    </row>
    <row r="22" spans="1:11" ht="15.75" thickTop="1">
      <c r="A22" s="37"/>
      <c r="B22" s="103"/>
      <c r="C22" s="104"/>
      <c r="D22" s="105"/>
      <c r="E22" s="107"/>
      <c r="F22" s="108"/>
      <c r="G22" s="101"/>
      <c r="J22" s="45"/>
      <c r="K22" s="45"/>
    </row>
    <row r="23" spans="1:11" ht="15">
      <c r="A23" s="37" t="s">
        <v>27</v>
      </c>
      <c r="B23" s="103"/>
      <c r="C23" s="104"/>
      <c r="D23" s="106"/>
      <c r="E23" s="107"/>
      <c r="F23" s="107"/>
      <c r="G23" s="101"/>
      <c r="J23" s="45"/>
      <c r="K23" s="45"/>
    </row>
    <row r="24" spans="1:11" ht="15">
      <c r="A24" s="37" t="s">
        <v>28</v>
      </c>
      <c r="B24" s="42">
        <v>16</v>
      </c>
      <c r="C24" s="40"/>
      <c r="D24" s="82"/>
      <c r="E24" s="43"/>
      <c r="F24" s="44"/>
      <c r="G24" s="40"/>
      <c r="K24" s="45"/>
    </row>
    <row r="25" spans="1:11" ht="15">
      <c r="A25" s="40" t="s">
        <v>29</v>
      </c>
      <c r="B25" s="42"/>
      <c r="C25" s="40"/>
      <c r="D25" s="45">
        <v>300000</v>
      </c>
      <c r="E25" s="44"/>
      <c r="F25" s="45">
        <v>300000</v>
      </c>
      <c r="G25" s="40"/>
      <c r="J25" s="45"/>
      <c r="K25" s="45"/>
    </row>
    <row r="26" spans="1:11" ht="25.5">
      <c r="A26" s="40" t="s">
        <v>13</v>
      </c>
      <c r="B26" s="42"/>
      <c r="C26" s="40"/>
      <c r="D26" s="45">
        <v>182606</v>
      </c>
      <c r="E26" s="44"/>
      <c r="F26" s="45">
        <v>182606</v>
      </c>
      <c r="G26" s="40"/>
      <c r="J26" s="45"/>
      <c r="K26" s="45"/>
    </row>
    <row r="27" spans="1:11" ht="15">
      <c r="A27" s="40" t="s">
        <v>16</v>
      </c>
      <c r="B27" s="42"/>
      <c r="C27" s="40"/>
      <c r="D27" s="45">
        <f>840254</f>
        <v>840254</v>
      </c>
      <c r="E27" s="44"/>
      <c r="F27" s="45">
        <v>840254</v>
      </c>
      <c r="G27" s="40"/>
      <c r="J27" s="45"/>
      <c r="K27" s="45"/>
    </row>
    <row r="28" spans="1:11" ht="15.75" thickBot="1">
      <c r="A28" s="40" t="s">
        <v>9</v>
      </c>
      <c r="B28" s="42"/>
      <c r="C28" s="40"/>
      <c r="D28" s="14">
        <f>F28+ОПУ!C16</f>
        <v>932897</v>
      </c>
      <c r="E28" s="44"/>
      <c r="F28" s="45">
        <v>18721</v>
      </c>
      <c r="G28" s="49"/>
      <c r="J28" s="45"/>
      <c r="K28" s="45"/>
    </row>
    <row r="29" spans="1:11" ht="15.75" thickBot="1">
      <c r="A29" s="37" t="s">
        <v>30</v>
      </c>
      <c r="B29" s="42"/>
      <c r="C29" s="40"/>
      <c r="D29" s="47">
        <f>SUM(D25:D28)</f>
        <v>2255757</v>
      </c>
      <c r="E29" s="44"/>
      <c r="F29" s="47">
        <f>SUM(F25:F28)</f>
        <v>1341581</v>
      </c>
      <c r="G29" s="50"/>
      <c r="J29" s="45"/>
      <c r="K29" s="45"/>
    </row>
    <row r="30" spans="1:11" ht="15">
      <c r="A30" s="40"/>
      <c r="B30" s="42"/>
      <c r="C30" s="40"/>
      <c r="D30" s="51"/>
      <c r="E30" s="44"/>
      <c r="F30" s="44"/>
      <c r="G30" s="40"/>
      <c r="J30" s="45"/>
      <c r="K30" s="45"/>
    </row>
    <row r="31" spans="1:11" ht="15">
      <c r="A31" s="37" t="s">
        <v>31</v>
      </c>
      <c r="B31" s="42"/>
      <c r="C31" s="40"/>
      <c r="D31" s="51"/>
      <c r="E31" s="44"/>
      <c r="F31" s="44"/>
      <c r="G31" s="40"/>
      <c r="J31" s="45"/>
      <c r="K31" s="45"/>
    </row>
    <row r="32" spans="1:11" ht="15">
      <c r="A32" s="40" t="s">
        <v>32</v>
      </c>
      <c r="B32" s="42">
        <v>18</v>
      </c>
      <c r="C32" s="40"/>
      <c r="D32" s="45">
        <f>18822350-236977+74-1</f>
        <v>18585446</v>
      </c>
      <c r="E32" s="44"/>
      <c r="F32" s="45">
        <v>18476254</v>
      </c>
      <c r="G32" s="40"/>
      <c r="J32" s="45"/>
      <c r="K32" s="45"/>
    </row>
    <row r="33" spans="1:11" ht="15">
      <c r="A33" s="40" t="s">
        <v>33</v>
      </c>
      <c r="B33" s="42"/>
      <c r="C33" s="40"/>
      <c r="D33" s="45" t="s">
        <v>34</v>
      </c>
      <c r="E33" s="44"/>
      <c r="F33" s="45" t="s">
        <v>34</v>
      </c>
      <c r="G33" s="40"/>
      <c r="J33" s="45"/>
      <c r="K33" s="45"/>
    </row>
    <row r="34" spans="1:11" ht="25.5">
      <c r="A34" s="40" t="s">
        <v>8</v>
      </c>
      <c r="B34" s="42">
        <v>19</v>
      </c>
      <c r="C34" s="40"/>
      <c r="D34" s="45">
        <f>F34-ОПУ!C15</f>
        <v>607420</v>
      </c>
      <c r="E34" s="44"/>
      <c r="F34" s="45">
        <v>607420</v>
      </c>
      <c r="G34" s="40"/>
      <c r="J34" s="45"/>
      <c r="K34" s="45"/>
    </row>
    <row r="35" spans="1:11" ht="15.75" thickBot="1">
      <c r="A35" s="37" t="s">
        <v>35</v>
      </c>
      <c r="B35" s="42"/>
      <c r="C35" s="40"/>
      <c r="D35" s="47">
        <f>SUM(D32:D34)</f>
        <v>19192866</v>
      </c>
      <c r="E35" s="44"/>
      <c r="F35" s="47">
        <f>SUM(F32:F34)</f>
        <v>19083674</v>
      </c>
      <c r="G35" s="37"/>
      <c r="J35" s="45"/>
      <c r="K35" s="45"/>
    </row>
    <row r="36" spans="1:11" ht="15">
      <c r="A36" s="37"/>
      <c r="B36" s="42"/>
      <c r="C36" s="40"/>
      <c r="D36" s="51"/>
      <c r="E36" s="44"/>
      <c r="F36" s="44"/>
      <c r="G36" s="40"/>
      <c r="J36" s="45"/>
      <c r="K36" s="45"/>
    </row>
    <row r="37" spans="1:11" ht="15">
      <c r="A37" s="37" t="s">
        <v>36</v>
      </c>
      <c r="B37" s="42"/>
      <c r="C37" s="40"/>
      <c r="D37" s="51"/>
      <c r="E37" s="44"/>
      <c r="F37" s="44"/>
      <c r="G37" s="40"/>
      <c r="J37" s="45"/>
      <c r="K37" s="45"/>
    </row>
    <row r="38" spans="1:11" ht="15">
      <c r="A38" s="40" t="s">
        <v>33</v>
      </c>
      <c r="B38" s="42">
        <v>20</v>
      </c>
      <c r="C38" s="40"/>
      <c r="D38" s="45" t="s">
        <v>34</v>
      </c>
      <c r="E38" s="44"/>
      <c r="F38" s="45" t="s">
        <v>34</v>
      </c>
      <c r="G38" s="40"/>
      <c r="J38" s="45">
        <v>0</v>
      </c>
      <c r="K38" s="45"/>
    </row>
    <row r="39" spans="1:11" ht="25.5">
      <c r="A39" s="40" t="s">
        <v>84</v>
      </c>
      <c r="B39" s="42">
        <v>21</v>
      </c>
      <c r="C39" s="40"/>
      <c r="D39" s="45" t="s">
        <v>34</v>
      </c>
      <c r="E39" s="44"/>
      <c r="F39" s="45" t="s">
        <v>34</v>
      </c>
      <c r="G39" s="40"/>
      <c r="K39" s="45"/>
    </row>
    <row r="40" spans="1:11" ht="25.5">
      <c r="A40" s="40" t="s">
        <v>37</v>
      </c>
      <c r="B40" s="42">
        <v>22</v>
      </c>
      <c r="C40" s="40"/>
      <c r="D40" s="45">
        <f>471443+1348+2439+19976</f>
        <v>495206</v>
      </c>
      <c r="E40" s="44"/>
      <c r="F40" s="45">
        <v>2207325</v>
      </c>
      <c r="G40" s="40"/>
      <c r="J40" s="45"/>
      <c r="K40" s="45"/>
    </row>
    <row r="41" spans="1:11" ht="15">
      <c r="A41" s="40" t="s">
        <v>14</v>
      </c>
      <c r="B41" s="42">
        <v>23</v>
      </c>
      <c r="C41" s="40"/>
      <c r="D41" s="45">
        <v>197475</v>
      </c>
      <c r="E41" s="52"/>
      <c r="F41" s="45">
        <v>175986</v>
      </c>
      <c r="G41" s="49"/>
      <c r="J41" s="45"/>
      <c r="K41" s="45"/>
    </row>
    <row r="42" spans="1:11" ht="25.5">
      <c r="A42" s="37" t="s">
        <v>38</v>
      </c>
      <c r="B42" s="42"/>
      <c r="C42" s="40"/>
      <c r="D42" s="53">
        <f>SUM(D38:D41)</f>
        <v>692681</v>
      </c>
      <c r="E42" s="44"/>
      <c r="F42" s="53">
        <f>SUM(F38:F41)</f>
        <v>2383311</v>
      </c>
      <c r="G42" s="37"/>
      <c r="J42" s="45"/>
      <c r="K42" s="45"/>
    </row>
    <row r="43" spans="1:11" ht="15.75" thickBot="1">
      <c r="A43" s="37" t="s">
        <v>39</v>
      </c>
      <c r="B43" s="42"/>
      <c r="C43" s="40"/>
      <c r="D43" s="47">
        <f>D35+D42</f>
        <v>19885547</v>
      </c>
      <c r="E43" s="44"/>
      <c r="F43" s="47">
        <f>F35+F42</f>
        <v>21466985</v>
      </c>
      <c r="G43" s="37"/>
      <c r="J43" s="45"/>
      <c r="K43" s="45"/>
    </row>
    <row r="44" spans="1:11" ht="15.75" thickBot="1">
      <c r="A44" s="37" t="s">
        <v>40</v>
      </c>
      <c r="B44" s="42"/>
      <c r="C44" s="40"/>
      <c r="D44" s="48">
        <f>D29+D43</f>
        <v>22141304</v>
      </c>
      <c r="E44" s="44"/>
      <c r="F44" s="48">
        <f>F29+F43</f>
        <v>22808566</v>
      </c>
      <c r="G44" s="37"/>
      <c r="J44" s="45"/>
      <c r="K44" s="45"/>
    </row>
    <row r="45" spans="4:11" ht="15.75" thickTop="1">
      <c r="D45" s="72">
        <f>D21-D44</f>
        <v>0</v>
      </c>
      <c r="K45" s="45"/>
    </row>
    <row r="46" spans="1:10" ht="15">
      <c r="A46" s="56"/>
      <c r="J46" s="45"/>
    </row>
    <row r="47" spans="1:10" ht="15">
      <c r="A47" s="56" t="s">
        <v>100</v>
      </c>
      <c r="J47" s="75"/>
    </row>
  </sheetData>
  <sheetProtection/>
  <mergeCells count="9">
    <mergeCell ref="A1:F1"/>
    <mergeCell ref="A2:F2"/>
    <mergeCell ref="G22:G23"/>
    <mergeCell ref="B4:B5"/>
    <mergeCell ref="B22:B23"/>
    <mergeCell ref="C22:C23"/>
    <mergeCell ref="D22:D23"/>
    <mergeCell ref="E22:E23"/>
    <mergeCell ref="F22:F23"/>
  </mergeCells>
  <hyperlinks>
    <hyperlink ref="B9" r:id="rId1" display="_Property,_plant_and"/>
  </hyperlinks>
  <printOptions/>
  <pageMargins left="0.7" right="0.7" top="0.75" bottom="0.75" header="0.3" footer="0.3"/>
  <pageSetup orientation="portrait" paperSize="9" scale="97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0">
      <selection activeCell="B15" sqref="B15"/>
    </sheetView>
  </sheetViews>
  <sheetFormatPr defaultColWidth="9.140625" defaultRowHeight="15"/>
  <cols>
    <col min="1" max="1" width="46.140625" style="1" customWidth="1"/>
    <col min="2" max="2" width="16.7109375" style="58" customWidth="1"/>
    <col min="3" max="3" width="6.57421875" style="36" customWidth="1"/>
    <col min="4" max="4" width="17.421875" style="70" customWidth="1"/>
    <col min="6" max="6" width="10.00390625" style="0" bestFit="1" customWidth="1"/>
  </cols>
  <sheetData>
    <row r="1" spans="1:4" ht="15.75">
      <c r="A1" s="109" t="s">
        <v>11</v>
      </c>
      <c r="B1" s="109"/>
      <c r="C1" s="109"/>
      <c r="D1" s="109"/>
    </row>
    <row r="2" spans="1:4" ht="15.75">
      <c r="A2" s="110" t="s">
        <v>94</v>
      </c>
      <c r="B2" s="110"/>
      <c r="C2" s="110"/>
      <c r="D2" s="110"/>
    </row>
    <row r="3" spans="1:4" ht="15">
      <c r="A3" s="114"/>
      <c r="C3" s="115"/>
      <c r="D3" s="59"/>
    </row>
    <row r="4" spans="1:4" ht="15">
      <c r="A4" s="114"/>
      <c r="B4" s="60" t="s">
        <v>97</v>
      </c>
      <c r="C4" s="115"/>
      <c r="D4" s="59" t="s">
        <v>98</v>
      </c>
    </row>
    <row r="5" spans="1:4" ht="15.75" thickBot="1">
      <c r="A5" s="4"/>
      <c r="B5" s="61" t="s">
        <v>0</v>
      </c>
      <c r="C5" s="62"/>
      <c r="D5" s="63" t="s">
        <v>0</v>
      </c>
    </row>
    <row r="6" spans="1:4" ht="15">
      <c r="A6" s="5" t="s">
        <v>41</v>
      </c>
      <c r="B6" s="64"/>
      <c r="C6" s="65"/>
      <c r="D6" s="66"/>
    </row>
    <row r="7" spans="1:6" ht="25.5">
      <c r="A7" s="4" t="s">
        <v>42</v>
      </c>
      <c r="B7" s="67">
        <v>3797459</v>
      </c>
      <c r="C7" s="65"/>
      <c r="D7" s="64">
        <v>2442881</v>
      </c>
      <c r="F7" s="94"/>
    </row>
    <row r="8" spans="1:6" ht="25.5">
      <c r="A8" s="4" t="s">
        <v>43</v>
      </c>
      <c r="B8" s="13">
        <f>-857619-428922-15943-B14</f>
        <v>-1275814</v>
      </c>
      <c r="C8" s="65"/>
      <c r="D8" s="13">
        <v>-806597</v>
      </c>
      <c r="F8" s="80"/>
    </row>
    <row r="9" spans="1:4" ht="15">
      <c r="A9" s="4" t="s">
        <v>44</v>
      </c>
      <c r="B9" s="13">
        <v>-91689</v>
      </c>
      <c r="C9" s="65"/>
      <c r="D9" s="13">
        <v>-93615</v>
      </c>
    </row>
    <row r="10" spans="1:4" ht="15.75" thickBot="1">
      <c r="A10" s="4" t="s">
        <v>45</v>
      </c>
      <c r="B10" s="68">
        <v>43</v>
      </c>
      <c r="C10" s="65"/>
      <c r="D10" s="68"/>
    </row>
    <row r="11" spans="1:4" ht="38.25">
      <c r="A11" s="3" t="s">
        <v>46</v>
      </c>
      <c r="B11" s="60">
        <f>SUM(B7:B10)</f>
        <v>2429999</v>
      </c>
      <c r="C11" s="60"/>
      <c r="D11" s="60">
        <f>SUM(D7:D10)</f>
        <v>1542669</v>
      </c>
    </row>
    <row r="12" spans="1:7" ht="15">
      <c r="A12" s="4" t="s">
        <v>47</v>
      </c>
      <c r="B12" s="13">
        <v>-2804530</v>
      </c>
      <c r="C12" s="65"/>
      <c r="D12" s="13">
        <v>-1505942</v>
      </c>
      <c r="G12" s="2"/>
    </row>
    <row r="13" spans="1:4" ht="15">
      <c r="A13" s="4" t="s">
        <v>48</v>
      </c>
      <c r="B13" s="67">
        <v>151128</v>
      </c>
      <c r="C13" s="65"/>
      <c r="D13" s="64">
        <v>46982</v>
      </c>
    </row>
    <row r="14" spans="1:4" ht="15.75" thickBot="1">
      <c r="A14" s="4" t="s">
        <v>49</v>
      </c>
      <c r="B14" s="14">
        <v>-26670</v>
      </c>
      <c r="C14" s="56"/>
      <c r="D14" s="14">
        <v>-8423</v>
      </c>
    </row>
    <row r="15" spans="1:4" ht="26.25" thickBot="1">
      <c r="A15" s="5" t="s">
        <v>50</v>
      </c>
      <c r="B15" s="21">
        <f>SUM(B11:B14)</f>
        <v>-250073</v>
      </c>
      <c r="C15" s="65"/>
      <c r="D15" s="61">
        <f>SUM(D11:D14)</f>
        <v>75286</v>
      </c>
    </row>
    <row r="16" spans="1:4" ht="15">
      <c r="A16" s="5"/>
      <c r="B16" s="60"/>
      <c r="C16" s="56"/>
      <c r="D16" s="59"/>
    </row>
    <row r="17" spans="1:4" ht="15">
      <c r="A17" s="5" t="s">
        <v>51</v>
      </c>
      <c r="B17" s="69"/>
      <c r="C17" s="56"/>
      <c r="D17" s="59"/>
    </row>
    <row r="18" spans="1:4" ht="15">
      <c r="A18" s="4" t="s">
        <v>52</v>
      </c>
      <c r="B18" s="13">
        <v>-12200</v>
      </c>
      <c r="C18" s="65"/>
      <c r="D18" s="13">
        <v>-1008</v>
      </c>
    </row>
    <row r="19" spans="1:4" ht="15">
      <c r="A19" s="4" t="s">
        <v>53</v>
      </c>
      <c r="B19" s="13"/>
      <c r="C19" s="65"/>
      <c r="D19" s="13"/>
    </row>
    <row r="20" spans="1:4" ht="15">
      <c r="A20" s="4" t="s">
        <v>54</v>
      </c>
      <c r="B20" s="13">
        <v>-11530110</v>
      </c>
      <c r="C20" s="65"/>
      <c r="D20" s="13">
        <v>-7731227</v>
      </c>
    </row>
    <row r="21" spans="1:4" ht="15.75" thickBot="1">
      <c r="A21" s="4" t="s">
        <v>55</v>
      </c>
      <c r="B21" s="68">
        <v>11792169</v>
      </c>
      <c r="C21" s="65"/>
      <c r="D21" s="68">
        <v>7941752</v>
      </c>
    </row>
    <row r="22" spans="1:4" ht="26.25" thickBot="1">
      <c r="A22" s="5" t="s">
        <v>56</v>
      </c>
      <c r="B22" s="95">
        <f>SUM(B18:B21)</f>
        <v>249859</v>
      </c>
      <c r="C22" s="56"/>
      <c r="D22" s="35">
        <f>SUM(D18:D21)</f>
        <v>209517</v>
      </c>
    </row>
    <row r="23" spans="1:4" ht="15">
      <c r="A23" s="4"/>
      <c r="B23" s="64"/>
      <c r="C23" s="65"/>
      <c r="D23" s="66"/>
    </row>
    <row r="24" spans="1:4" ht="15">
      <c r="A24" s="5" t="s">
        <v>57</v>
      </c>
      <c r="B24" s="64"/>
      <c r="C24" s="65"/>
      <c r="D24" s="66"/>
    </row>
    <row r="25" spans="1:4" ht="15">
      <c r="A25" s="4" t="s">
        <v>58</v>
      </c>
      <c r="B25" s="13"/>
      <c r="C25" s="65"/>
      <c r="D25" s="13">
        <v>-492800</v>
      </c>
    </row>
    <row r="26" spans="1:4" ht="15">
      <c r="A26" s="71" t="s">
        <v>86</v>
      </c>
      <c r="B26" s="13"/>
      <c r="C26" s="65"/>
      <c r="D26" s="13"/>
    </row>
    <row r="27" spans="1:4" ht="15.75" thickBot="1">
      <c r="A27" s="4" t="s">
        <v>59</v>
      </c>
      <c r="B27" s="68"/>
      <c r="C27" s="65"/>
      <c r="D27" s="68">
        <v>209</v>
      </c>
    </row>
    <row r="28" spans="1:4" ht="26.25" thickBot="1">
      <c r="A28" s="5" t="s">
        <v>60</v>
      </c>
      <c r="B28" s="35">
        <f>SUM(B25:B27)</f>
        <v>0</v>
      </c>
      <c r="C28" s="56"/>
      <c r="D28" s="35">
        <f>SUM(D25:D27)</f>
        <v>-492591</v>
      </c>
    </row>
    <row r="29" spans="1:4" ht="15">
      <c r="A29" s="5"/>
      <c r="B29" s="116">
        <f>B15+B22+B28</f>
        <v>-214</v>
      </c>
      <c r="C29" s="113"/>
      <c r="D29" s="116">
        <f>D15+D22+D28</f>
        <v>-207788</v>
      </c>
    </row>
    <row r="30" spans="1:4" ht="26.25" thickBot="1">
      <c r="A30" s="5" t="s">
        <v>61</v>
      </c>
      <c r="B30" s="117"/>
      <c r="C30" s="113"/>
      <c r="D30" s="117"/>
    </row>
    <row r="31" spans="1:4" ht="26.25" thickBot="1">
      <c r="A31" s="4" t="s">
        <v>62</v>
      </c>
      <c r="B31" s="68"/>
      <c r="C31" s="56"/>
      <c r="D31" s="68"/>
    </row>
    <row r="32" spans="1:4" ht="15.75" thickBot="1">
      <c r="A32" s="4" t="s">
        <v>63</v>
      </c>
      <c r="B32" s="68">
        <v>14912</v>
      </c>
      <c r="C32" s="65"/>
      <c r="D32" s="68">
        <v>224284</v>
      </c>
    </row>
    <row r="33" spans="1:4" ht="15">
      <c r="A33" s="5" t="s">
        <v>64</v>
      </c>
      <c r="B33" s="111">
        <f>B29+B32+B31</f>
        <v>14698</v>
      </c>
      <c r="C33" s="113"/>
      <c r="D33" s="111">
        <f>D29+D32+D31</f>
        <v>16496</v>
      </c>
    </row>
    <row r="34" spans="1:4" ht="15.75" thickBot="1">
      <c r="A34" s="4"/>
      <c r="B34" s="112"/>
      <c r="C34" s="113"/>
      <c r="D34" s="112"/>
    </row>
    <row r="35" ht="15.75" thickTop="1">
      <c r="A35" s="6"/>
    </row>
    <row r="36" ht="15">
      <c r="A36" s="7"/>
    </row>
  </sheetData>
  <sheetProtection/>
  <mergeCells count="10">
    <mergeCell ref="A1:D1"/>
    <mergeCell ref="A2:D2"/>
    <mergeCell ref="B33:B34"/>
    <mergeCell ref="C33:C34"/>
    <mergeCell ref="D33:D34"/>
    <mergeCell ref="A3:A4"/>
    <mergeCell ref="C3:C4"/>
    <mergeCell ref="B29:B30"/>
    <mergeCell ref="C29:C30"/>
    <mergeCell ref="D29:D30"/>
  </mergeCells>
  <printOptions/>
  <pageMargins left="0.7" right="0.7" top="0.75" bottom="0.75" header="0.3" footer="0.3"/>
  <pageSetup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tabSelected="1" zoomScalePageLayoutView="0" workbookViewId="0" topLeftCell="A1">
      <selection activeCell="D6" sqref="D6"/>
    </sheetView>
  </sheetViews>
  <sheetFormatPr defaultColWidth="9.140625" defaultRowHeight="15"/>
  <cols>
    <col min="1" max="1" width="26.8515625" style="0" customWidth="1"/>
    <col min="4" max="4" width="10.00390625" style="0" customWidth="1"/>
    <col min="6" max="6" width="14.421875" style="0" customWidth="1"/>
    <col min="8" max="8" width="12.7109375" style="0" customWidth="1"/>
    <col min="10" max="10" width="11.8515625" style="0" customWidth="1"/>
  </cols>
  <sheetData>
    <row r="1" spans="1:10" ht="15">
      <c r="A1" s="118" t="s">
        <v>12</v>
      </c>
      <c r="B1" s="118"/>
      <c r="C1" s="118"/>
      <c r="D1" s="118"/>
      <c r="E1" s="118"/>
      <c r="F1" s="118"/>
      <c r="G1" s="118"/>
      <c r="H1" s="118"/>
      <c r="I1" s="118"/>
      <c r="J1" s="118"/>
    </row>
    <row r="2" spans="1:10" ht="15">
      <c r="A2" s="118" t="s">
        <v>95</v>
      </c>
      <c r="B2" s="118"/>
      <c r="C2" s="118"/>
      <c r="D2" s="118"/>
      <c r="E2" s="118"/>
      <c r="F2" s="118"/>
      <c r="G2" s="118"/>
      <c r="H2" s="118"/>
      <c r="I2" s="118"/>
      <c r="J2" s="118"/>
    </row>
    <row r="4" spans="1:10" ht="39" thickBot="1">
      <c r="A4" s="23" t="s">
        <v>80</v>
      </c>
      <c r="B4" s="15" t="s">
        <v>81</v>
      </c>
      <c r="C4" s="9"/>
      <c r="D4" s="15" t="s">
        <v>82</v>
      </c>
      <c r="E4" s="9"/>
      <c r="F4" s="15" t="s">
        <v>13</v>
      </c>
      <c r="G4" s="9"/>
      <c r="H4" s="15" t="s">
        <v>16</v>
      </c>
      <c r="I4" s="9"/>
      <c r="J4" s="15" t="s">
        <v>83</v>
      </c>
    </row>
    <row r="5" spans="1:10" ht="15">
      <c r="A5" s="8" t="s">
        <v>90</v>
      </c>
      <c r="B5" s="73">
        <v>300000</v>
      </c>
      <c r="C5" s="17"/>
      <c r="D5" s="73">
        <v>203271</v>
      </c>
      <c r="E5" s="73"/>
      <c r="F5" s="73">
        <v>182606</v>
      </c>
      <c r="G5" s="17"/>
      <c r="H5" s="17">
        <v>611796</v>
      </c>
      <c r="I5" s="17"/>
      <c r="J5" s="21">
        <f>SUM(B5:I5)</f>
        <v>1297673</v>
      </c>
    </row>
    <row r="6" spans="1:10" ht="25.5">
      <c r="A6" s="11" t="s">
        <v>75</v>
      </c>
      <c r="B6" s="88" t="s">
        <v>34</v>
      </c>
      <c r="C6" s="88"/>
      <c r="D6" s="45">
        <v>228458</v>
      </c>
      <c r="E6" s="88"/>
      <c r="F6" s="88" t="s">
        <v>34</v>
      </c>
      <c r="G6" s="88"/>
      <c r="H6" s="88" t="s">
        <v>34</v>
      </c>
      <c r="I6" s="16"/>
      <c r="J6" s="13">
        <f>SUM(B6:I6)</f>
        <v>228458</v>
      </c>
    </row>
    <row r="7" spans="1:10" ht="15">
      <c r="A7" s="84" t="s">
        <v>89</v>
      </c>
      <c r="B7" s="88"/>
      <c r="C7" s="88"/>
      <c r="D7" s="13">
        <v>-184550</v>
      </c>
      <c r="E7" s="88"/>
      <c r="F7" s="88"/>
      <c r="G7" s="88"/>
      <c r="H7" s="88"/>
      <c r="I7" s="16"/>
      <c r="J7" s="13">
        <f>SUM(B7:I7)</f>
        <v>-184550</v>
      </c>
    </row>
    <row r="8" spans="1:10" ht="25.5">
      <c r="A8" s="11" t="s">
        <v>85</v>
      </c>
      <c r="B8" s="90" t="s">
        <v>34</v>
      </c>
      <c r="C8" s="88"/>
      <c r="D8" s="13">
        <f>-228458</f>
        <v>-228458</v>
      </c>
      <c r="E8" s="88"/>
      <c r="F8" s="90" t="s">
        <v>34</v>
      </c>
      <c r="G8" s="90"/>
      <c r="H8" s="91">
        <v>228458</v>
      </c>
      <c r="I8" s="90"/>
      <c r="J8" s="13">
        <f>SUM(B8:I8)</f>
        <v>0</v>
      </c>
    </row>
    <row r="9" spans="1:10" ht="15.75" thickBot="1">
      <c r="A9" s="8" t="s">
        <v>91</v>
      </c>
      <c r="B9" s="89">
        <f>SUM(B5:B8)</f>
        <v>300000</v>
      </c>
      <c r="C9" s="16"/>
      <c r="D9" s="89">
        <f>SUM(D5:D8)</f>
        <v>18721</v>
      </c>
      <c r="E9" s="24"/>
      <c r="F9" s="89">
        <f>SUM(F5:F8)</f>
        <v>182606</v>
      </c>
      <c r="G9" s="17"/>
      <c r="H9" s="89">
        <f>SUM(H5:H8)</f>
        <v>840254</v>
      </c>
      <c r="I9" s="17"/>
      <c r="J9" s="89">
        <f>SUM(J5:J8)</f>
        <v>1341581</v>
      </c>
    </row>
    <row r="10" spans="1:10" ht="15.75" thickTop="1">
      <c r="A10" s="11"/>
      <c r="B10" s="16"/>
      <c r="C10" s="16"/>
      <c r="D10" s="16"/>
      <c r="E10" s="16"/>
      <c r="F10" s="16"/>
      <c r="G10" s="16"/>
      <c r="H10" s="16"/>
      <c r="I10" s="16"/>
      <c r="J10" s="16"/>
    </row>
    <row r="11" spans="1:10" s="74" customFormat="1" ht="15">
      <c r="A11" s="8" t="s">
        <v>87</v>
      </c>
      <c r="B11" s="73">
        <v>300000</v>
      </c>
      <c r="C11" s="17"/>
      <c r="D11" s="73">
        <f>D9</f>
        <v>18721</v>
      </c>
      <c r="E11" s="73"/>
      <c r="F11" s="73">
        <f>F9</f>
        <v>182606</v>
      </c>
      <c r="G11" s="73"/>
      <c r="H11" s="73">
        <f>H9</f>
        <v>840254</v>
      </c>
      <c r="I11" s="17"/>
      <c r="J11" s="21">
        <f>SUM(B11:I11)</f>
        <v>1341581</v>
      </c>
    </row>
    <row r="12" spans="1:10" ht="25.5">
      <c r="A12" s="11" t="s">
        <v>78</v>
      </c>
      <c r="B12" s="16" t="s">
        <v>34</v>
      </c>
      <c r="C12" s="16"/>
      <c r="D12" s="13">
        <f>ОПУ!C16</f>
        <v>914176</v>
      </c>
      <c r="E12" s="16"/>
      <c r="F12" s="16" t="s">
        <v>34</v>
      </c>
      <c r="G12" s="16"/>
      <c r="H12" s="16" t="s">
        <v>34</v>
      </c>
      <c r="I12" s="16"/>
      <c r="J12" s="13">
        <f>SUM(B12:I12)</f>
        <v>914176</v>
      </c>
    </row>
    <row r="13" spans="1:10" ht="15">
      <c r="A13" s="76" t="s">
        <v>88</v>
      </c>
      <c r="B13" s="92"/>
      <c r="C13" s="92"/>
      <c r="D13" s="92"/>
      <c r="E13" s="92"/>
      <c r="F13" s="92"/>
      <c r="G13" s="92"/>
      <c r="H13" s="93">
        <f>-D13</f>
        <v>0</v>
      </c>
      <c r="I13" s="92"/>
      <c r="J13" s="13">
        <f>SUM(B13:I13)</f>
        <v>0</v>
      </c>
    </row>
    <row r="14" spans="1:10" ht="15.75" thickBot="1">
      <c r="A14" s="8" t="s">
        <v>96</v>
      </c>
      <c r="B14" s="57">
        <f>SUM(B11:B13)</f>
        <v>300000</v>
      </c>
      <c r="C14" s="16"/>
      <c r="D14" s="57">
        <f>SUM(D11:D13)</f>
        <v>932897</v>
      </c>
      <c r="E14" s="24"/>
      <c r="F14" s="89">
        <f>SUM(F11:F13)</f>
        <v>182606</v>
      </c>
      <c r="G14" s="24"/>
      <c r="H14" s="89">
        <f>SUM(H11:H13)</f>
        <v>840254</v>
      </c>
      <c r="I14" s="24"/>
      <c r="J14" s="89">
        <f>SUM(J11:J13)</f>
        <v>2255757</v>
      </c>
    </row>
    <row r="15" ht="15.75" thickTop="1"/>
    <row r="17" ht="15">
      <c r="D17" s="80"/>
    </row>
    <row r="20" ht="15">
      <c r="E20" s="13"/>
    </row>
  </sheetData>
  <sheetProtection/>
  <mergeCells count="2">
    <mergeCell ref="A1:J1"/>
    <mergeCell ref="A2:J2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Saltanat</cp:lastModifiedBy>
  <cp:lastPrinted>2017-02-25T12:00:13Z</cp:lastPrinted>
  <dcterms:created xsi:type="dcterms:W3CDTF">2010-04-07T05:06:39Z</dcterms:created>
  <dcterms:modified xsi:type="dcterms:W3CDTF">2017-07-28T09:27:50Z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