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0" windowWidth="15135" windowHeight="4665" activeTab="3"/>
  </bookViews>
  <sheets>
    <sheet name="ОПУ" sheetId="1" r:id="rId1"/>
    <sheet name="Баланс" sheetId="2" r:id="rId2"/>
    <sheet name="деньги" sheetId="3" r:id="rId3"/>
    <sheet name="капитал" sheetId="4" r:id="rId4"/>
  </sheets>
  <definedNames>
    <definedName name="_Hlk222634923" localSheetId="1">'Баланс'!$A$40</definedName>
    <definedName name="_Hlk239143240" localSheetId="1">'Баланс'!$A$4</definedName>
    <definedName name="_xlnm.Print_Area" localSheetId="1">'Баланс'!$A$1:$F$49</definedName>
    <definedName name="_xlnm.Print_Area" localSheetId="2">'деньги'!$A$1:$E$39</definedName>
    <definedName name="_xlnm.Print_Area" localSheetId="0">'ОПУ'!$A$1:$E$25</definedName>
  </definedNames>
  <calcPr fullCalcOnLoad="1"/>
</workbook>
</file>

<file path=xl/sharedStrings.xml><?xml version="1.0" encoding="utf-8"?>
<sst xmlns="http://schemas.openxmlformats.org/spreadsheetml/2006/main" count="132" uniqueCount="112">
  <si>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</si>
  <si>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</si>
  <si>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</si>
  <si>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</si>
  <si>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</si>
  <si>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</si>
  <si>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</si>
  <si>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</si>
  <si>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</si>
  <si>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</si>
  <si>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Отчет о финансовом положении АО "Батыс транзит"</t>
  </si>
  <si>
    <t>Отчет о движении денежных средств АО "Батыс т ранзит"</t>
  </si>
  <si>
    <t>Отчет об изменениях в собственном капитале  АО "Батыс транзит"</t>
  </si>
  <si>
    <t>Дополнительно оплаченный капитал</t>
  </si>
  <si>
    <t>Налоги к оплате</t>
  </si>
  <si>
    <t>Итого долгосрочных активов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</si>
  <si>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</si>
  <si>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</si>
  <si>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</si>
  <si>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</si>
  <si>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</si>
  <si>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</si>
  <si>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</si>
  <si>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</si>
  <si>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</si>
  <si>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</si>
  <si>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</si>
  <si>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</si>
  <si>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</si>
  <si>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</si>
  <si>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</si>
  <si>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</si>
  <si>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</si>
  <si>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</si>
  <si>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-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</si>
  <si>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</si>
  <si>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</si>
  <si>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</si>
  <si>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</si>
  <si>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</si>
  <si>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</si>
  <si>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</si>
  <si>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</si>
  <si>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работникам</t>
  </si>
  <si>
    <t>Прочие поступления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</si>
  <si>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</si>
  <si>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</si>
  <si>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</si>
  <si>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</si>
  <si>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</si>
  <si>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</si>
  <si>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</si>
  <si>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</si>
  <si>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</si>
  <si>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</si>
  <si>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</si>
  <si>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Погашение заемных средств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</si>
  <si>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</si>
  <si>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</si>
  <si>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</si>
  <si>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</si>
  <si>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</si>
  <si>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Финансовые доходы</t>
  </si>
  <si>
    <t>Финансовые расходы</t>
  </si>
  <si>
    <t>Чистые финансовые расходы</t>
  </si>
  <si>
    <t>Приме-чание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</si>
  <si>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</si>
  <si>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</si>
  <si>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</si>
  <si>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</si>
  <si>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</si>
  <si>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</si>
  <si>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и общий совокупный доход за год</t>
  </si>
  <si>
    <t>Прибыль на акцию</t>
  </si>
  <si>
    <t>Базовая прибыль на акцию (тенге)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</si>
  <si>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</si>
  <si>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</si>
  <si>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</si>
  <si>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</si>
  <si>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</si>
  <si>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</si>
  <si>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Перевод в прочие резервы (Примечание 16)</t>
  </si>
  <si>
    <t>Дивиденды акционерам</t>
  </si>
  <si>
    <t>Прочие активы</t>
  </si>
  <si>
    <t>Получение заемных средств</t>
  </si>
  <si>
    <t>Выкуп собственных облигаций</t>
  </si>
  <si>
    <t>Председатель Правления                  Ибрагимов К.Б.                          _____________________</t>
  </si>
  <si>
    <t xml:space="preserve">                                                                                                                               (подпись)</t>
  </si>
  <si>
    <t>Главный бухгалтер                            Бабибаева С.С.                           _____________________</t>
  </si>
  <si>
    <t>Место печати</t>
  </si>
  <si>
    <t>Активы по договорам</t>
  </si>
  <si>
    <t>Остаток на 1 января 2019г.</t>
  </si>
  <si>
    <t>Прочие</t>
  </si>
  <si>
    <t>Дивиденды</t>
  </si>
  <si>
    <t>Отчет о  прибыли и убытке  и прочем совокупном  доходе за период, закончившийся "31" декабря 2019 года</t>
  </si>
  <si>
    <t>Остаток на 31 декабря 2019г.</t>
  </si>
  <si>
    <t>Убыток от обесценения основных средств и нематериальных активов</t>
  </si>
  <si>
    <t xml:space="preserve">Дивиденды объявленные  </t>
  </si>
  <si>
    <t>Подоходный налог и другие платежи в бюджет</t>
  </si>
  <si>
    <t>Выплата дивидендов</t>
  </si>
  <si>
    <t>Денежные средства, уплаченные поставщикам</t>
  </si>
  <si>
    <t xml:space="preserve">Предоставление займов </t>
  </si>
  <si>
    <t xml:space="preserve"> 31.03.2019г.</t>
  </si>
  <si>
    <t xml:space="preserve"> 31.03.2020г.</t>
  </si>
  <si>
    <t>по состоянию  на "31" марта 2020 года</t>
  </si>
  <si>
    <t>за период, закончившийся  "31" марта 2020 года</t>
  </si>
  <si>
    <t>за период, закончившийся "31" марта  2020 года</t>
  </si>
  <si>
    <t>Остаток на 1 января 2020г.</t>
  </si>
  <si>
    <t>Остаток на 31 марта 2020г.</t>
  </si>
  <si>
    <t>31.03.2019 г.</t>
  </si>
  <si>
    <t>31.03.2020 г.</t>
  </si>
  <si>
    <t>Балансовая стоимость  1 простой акции  на 31 марта 2020г.  (-31,586) тыс.тенге.</t>
  </si>
</sst>
</file>

<file path=xl/styles.xml><?xml version="1.0" encoding="utf-8"?>
<styleSheet xmlns="http://schemas.openxmlformats.org/spreadsheetml/2006/main">
  <numFmts count="5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0;[Red]\-0"/>
    <numFmt numFmtId="174" formatCode="0.0;[Red]\-0.0"/>
    <numFmt numFmtId="175" formatCode="_-* #,##0.0_р_._-;\-* #,##0.0_р_._-;_-* &quot;-&quot;?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0&quot;р.&quot;_-;\(* #,##0.00&quot;р.&quot;_-\);_-* &quot;-&quot;??&quot;р.&quot;_-;_-@_-"/>
    <numFmt numFmtId="183" formatCode="_-* #,##0.00&quot;р.&quot;_-;\(\ #,##0.00_-\);_-* &quot;-&quot;??&quot;р.&quot;_-;_-@_-"/>
    <numFmt numFmtId="184" formatCode="_-* #,##0.0&quot;р.&quot;_-;\(\ #,##0.0_-\);_-* &quot;-&quot;??&quot;р.&quot;_-;_-@_-"/>
    <numFmt numFmtId="185" formatCode="_-* #,##0&quot;р.&quot;_-;\(\ #,##0_-\);_-* &quot;-&quot;??&quot;р.&quot;_-;_-@_-"/>
    <numFmt numFmtId="186" formatCode="_-* #,##0_-;\(\ #,##0_-\);_-* &quot;-&quot;??_-;_-@_-"/>
    <numFmt numFmtId="187" formatCode="#,##0.00_ ;[Red]\-#,##0.00\ "/>
    <numFmt numFmtId="188" formatCode="0.00_ ;[Red]\-0.00\ "/>
    <numFmt numFmtId="189" formatCode="#,##0.000_ ;[Red]\-#,##0.000\ "/>
    <numFmt numFmtId="190" formatCode="#,##0.00;[Red]\-#,##0.00"/>
    <numFmt numFmtId="191" formatCode="dd/mm/yy;@"/>
    <numFmt numFmtId="192" formatCode="0.000"/>
    <numFmt numFmtId="193" formatCode="#,##0.000"/>
    <numFmt numFmtId="194" formatCode="0.0%"/>
    <numFmt numFmtId="195" formatCode="#,##0_ ;[Red]\-#,##0\ "/>
    <numFmt numFmtId="196" formatCode="0.0000"/>
    <numFmt numFmtId="197" formatCode="0.0000000"/>
    <numFmt numFmtId="198" formatCode="0.000000"/>
    <numFmt numFmtId="199" formatCode="_(* #,##0_);_(* \(#,##0\);_(* &quot;-&quot;??_);_(@_)"/>
    <numFmt numFmtId="200" formatCode="_(* #,##0.0_);_(* \(#,##0.0\);_(* &quot;-&quot;??_);_(@_)"/>
    <numFmt numFmtId="201" formatCode="_(* #,##0.00_);_(* \(#,##0.00\);_(* &quot;-&quot;??_);_(@_)"/>
    <numFmt numFmtId="202" formatCode="#,##0_);\(#,##0\);\-_);@"/>
    <numFmt numFmtId="203" formatCode="_ * #,##0_)_р_._ ;_ * \(#,##0\)_р_._ ;_ * &quot;-&quot;??_)_р_._ ;_ @_ "/>
    <numFmt numFmtId="204" formatCode="_-* #,##0.000_р_._-;\-* #,##0.000_р_._-;_-* &quot;-&quot;??_р_._-;_-@_-"/>
    <numFmt numFmtId="205" formatCode="_-* #,##0_р_._-;\-* #,##0_р_._-;_-* &quot;-&quot;??_р_._-;_-@_-"/>
    <numFmt numFmtId="206" formatCode="_-* #,##0.00_-;\-* #,##0.00_-;_-* &quot;-&quot;??_-;_-@_-"/>
    <numFmt numFmtId="207" formatCode="mmm/yyyy"/>
    <numFmt numFmtId="208" formatCode="_-* #,##0.0\ _р_._-;\-* #,##0.0\ _р_._-;_-* &quot;-&quot;?\ _р_._-;_-@_-"/>
    <numFmt numFmtId="209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2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3" fillId="0" borderId="0" xfId="0" applyFont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3" fontId="53" fillId="0" borderId="0" xfId="0" applyNumberFormat="1" applyFont="1" applyBorder="1" applyAlignment="1">
      <alignment horizontal="right" vertical="center"/>
    </xf>
    <xf numFmtId="186" fontId="6" fillId="33" borderId="0" xfId="59" applyNumberFormat="1" applyFont="1" applyFill="1" applyBorder="1" applyAlignment="1">
      <alignment horizontal="right" vertical="center" wrapText="1"/>
      <protection/>
    </xf>
    <xf numFmtId="186" fontId="6" fillId="33" borderId="10" xfId="59" applyNumberFormat="1" applyFont="1" applyFill="1" applyBorder="1" applyAlignment="1">
      <alignment horizontal="right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186" fontId="7" fillId="33" borderId="0" xfId="59" applyNumberFormat="1" applyFont="1" applyFill="1" applyBorder="1" applyAlignment="1">
      <alignment horizontal="right" vertical="center" wrapText="1"/>
      <protection/>
    </xf>
    <xf numFmtId="3" fontId="52" fillId="0" borderId="0" xfId="0" applyNumberFormat="1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3" fontId="54" fillId="0" borderId="0" xfId="0" applyNumberFormat="1" applyFont="1" applyBorder="1" applyAlignment="1">
      <alignment horizontal="right" vertical="center" wrapText="1"/>
    </xf>
    <xf numFmtId="0" fontId="7" fillId="33" borderId="0" xfId="59" applyFont="1" applyFill="1" applyAlignment="1">
      <alignment horizontal="center"/>
      <protection/>
    </xf>
    <xf numFmtId="186" fontId="7" fillId="33" borderId="10" xfId="59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0" fontId="54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192" fontId="54" fillId="33" borderId="0" xfId="0" applyNumberFormat="1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192" fontId="54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192" fontId="54" fillId="33" borderId="0" xfId="0" applyNumberFormat="1" applyFont="1" applyFill="1" applyAlignment="1">
      <alignment vertical="center" wrapText="1"/>
    </xf>
    <xf numFmtId="192" fontId="53" fillId="33" borderId="0" xfId="0" applyNumberFormat="1" applyFont="1" applyFill="1" applyAlignment="1">
      <alignment vertical="center" wrapText="1"/>
    </xf>
    <xf numFmtId="3" fontId="53" fillId="33" borderId="0" xfId="0" applyNumberFormat="1" applyFont="1" applyFill="1" applyAlignment="1">
      <alignment horizontal="right" vertical="center" wrapText="1"/>
    </xf>
    <xf numFmtId="0" fontId="8" fillId="33" borderId="0" xfId="46" applyFont="1" applyFill="1" applyAlignment="1" applyProtection="1">
      <alignment horizontal="center" vertical="center" wrapText="1"/>
      <protection/>
    </xf>
    <xf numFmtId="3" fontId="54" fillId="33" borderId="11" xfId="0" applyNumberFormat="1" applyFont="1" applyFill="1" applyBorder="1" applyAlignment="1">
      <alignment horizontal="right" vertical="center" wrapText="1"/>
    </xf>
    <xf numFmtId="3" fontId="54" fillId="33" borderId="12" xfId="0" applyNumberFormat="1" applyFont="1" applyFill="1" applyBorder="1" applyAlignment="1">
      <alignment horizontal="right" vertical="center" wrapText="1"/>
    </xf>
    <xf numFmtId="0" fontId="52" fillId="33" borderId="0" xfId="0" applyFont="1" applyFill="1" applyAlignment="1">
      <alignment vertical="center" wrapText="1"/>
    </xf>
    <xf numFmtId="192" fontId="53" fillId="33" borderId="0" xfId="0" applyNumberFormat="1" applyFont="1" applyFill="1" applyAlignment="1">
      <alignment horizontal="right" vertical="center" wrapText="1"/>
    </xf>
    <xf numFmtId="192" fontId="57" fillId="33" borderId="0" xfId="0" applyNumberFormat="1" applyFont="1" applyFill="1" applyAlignment="1">
      <alignment vertical="center" wrapText="1"/>
    </xf>
    <xf numFmtId="3" fontId="54" fillId="33" borderId="13" xfId="0" applyNumberFormat="1" applyFont="1" applyFill="1" applyBorder="1" applyAlignment="1">
      <alignment horizontal="right" vertical="center" wrapText="1"/>
    </xf>
    <xf numFmtId="192" fontId="0" fillId="33" borderId="0" xfId="0" applyNumberFormat="1" applyFill="1" applyAlignment="1">
      <alignment horizontal="right"/>
    </xf>
    <xf numFmtId="192" fontId="0" fillId="33" borderId="0" xfId="0" applyNumberFormat="1" applyFill="1" applyAlignment="1">
      <alignment/>
    </xf>
    <xf numFmtId="0" fontId="54" fillId="33" borderId="0" xfId="0" applyFont="1" applyFill="1" applyAlignment="1">
      <alignment vertical="center"/>
    </xf>
    <xf numFmtId="186" fontId="7" fillId="33" borderId="12" xfId="59" applyNumberFormat="1" applyFont="1" applyFill="1" applyBorder="1" applyAlignment="1">
      <alignment horizontal="right" vertical="center" wrapText="1"/>
      <protection/>
    </xf>
    <xf numFmtId="0" fontId="54" fillId="33" borderId="0" xfId="0" applyFont="1" applyFill="1" applyAlignment="1">
      <alignment horizontal="right" vertical="center"/>
    </xf>
    <xf numFmtId="3" fontId="54" fillId="33" borderId="0" xfId="0" applyNumberFormat="1" applyFont="1" applyFill="1" applyAlignment="1">
      <alignment horizontal="right" vertical="center"/>
    </xf>
    <xf numFmtId="0" fontId="54" fillId="33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horizontal="right" vertical="center"/>
    </xf>
    <xf numFmtId="3" fontId="53" fillId="33" borderId="0" xfId="0" applyNumberFormat="1" applyFont="1" applyFill="1" applyAlignment="1">
      <alignment horizontal="right"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right" vertical="center"/>
    </xf>
    <xf numFmtId="3" fontId="53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1" fontId="0" fillId="33" borderId="0" xfId="0" applyNumberFormat="1" applyFill="1" applyAlignment="1">
      <alignment horizontal="right"/>
    </xf>
    <xf numFmtId="3" fontId="54" fillId="0" borderId="0" xfId="0" applyNumberFormat="1" applyFont="1" applyAlignment="1">
      <alignment horizontal="right" vertical="center" wrapText="1"/>
    </xf>
    <xf numFmtId="0" fontId="42" fillId="0" borderId="0" xfId="0" applyFont="1" applyAlignment="1">
      <alignment/>
    </xf>
    <xf numFmtId="186" fontId="0" fillId="0" borderId="0" xfId="0" applyNumberFormat="1" applyAlignment="1">
      <alignment/>
    </xf>
    <xf numFmtId="192" fontId="54" fillId="33" borderId="0" xfId="0" applyNumberFormat="1" applyFont="1" applyFill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33" borderId="0" xfId="0" applyFont="1" applyFill="1" applyAlignment="1">
      <alignment horizontal="right" vertical="center" wrapText="1"/>
    </xf>
    <xf numFmtId="3" fontId="54" fillId="0" borderId="12" xfId="0" applyNumberFormat="1" applyFont="1" applyBorder="1" applyAlignment="1">
      <alignment horizontal="right" vertical="center" wrapText="1"/>
    </xf>
    <xf numFmtId="0" fontId="53" fillId="33" borderId="0" xfId="0" applyFont="1" applyFill="1" applyBorder="1" applyAlignment="1">
      <alignment horizontal="right" vertical="center" wrapText="1"/>
    </xf>
    <xf numFmtId="3" fontId="53" fillId="33" borderId="0" xfId="0" applyNumberFormat="1" applyFont="1" applyFill="1" applyBorder="1" applyAlignment="1">
      <alignment horizontal="right" vertical="center" wrapText="1"/>
    </xf>
    <xf numFmtId="0" fontId="53" fillId="0" borderId="0" xfId="0" applyFont="1" applyBorder="1" applyAlignment="1">
      <alignment horizontal="right" vertical="center" wrapText="1"/>
    </xf>
    <xf numFmtId="186" fontId="53" fillId="0" borderId="0" xfId="0" applyNumberFormat="1" applyFont="1" applyBorder="1" applyAlignment="1">
      <alignment horizontal="right" vertical="center" wrapText="1"/>
    </xf>
    <xf numFmtId="186" fontId="7" fillId="33" borderId="10" xfId="59" applyNumberFormat="1" applyFont="1" applyFill="1" applyBorder="1" applyAlignment="1">
      <alignment horizontal="right" vertical="center" wrapText="1"/>
      <protection/>
    </xf>
    <xf numFmtId="0" fontId="54" fillId="0" borderId="0" xfId="0" applyFont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33" borderId="0" xfId="0" applyFont="1" applyFill="1" applyAlignment="1">
      <alignment vertical="center"/>
    </xf>
    <xf numFmtId="186" fontId="7" fillId="33" borderId="14" xfId="59" applyNumberFormat="1" applyFont="1" applyFill="1" applyBorder="1" applyAlignment="1">
      <alignment vertical="center" wrapText="1"/>
      <protection/>
    </xf>
    <xf numFmtId="186" fontId="7" fillId="33" borderId="0" xfId="59" applyNumberFormat="1" applyFont="1" applyFill="1" applyBorder="1" applyAlignment="1">
      <alignment vertical="center" wrapText="1"/>
      <protection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8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3" fontId="8" fillId="33" borderId="0" xfId="0" applyNumberFormat="1" applyFont="1" applyFill="1" applyAlignment="1">
      <alignment horizontal="right"/>
    </xf>
    <xf numFmtId="3" fontId="7" fillId="33" borderId="0" xfId="0" applyNumberFormat="1" applyFont="1" applyFill="1" applyAlignment="1">
      <alignment horizontal="right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54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3" fontId="7" fillId="33" borderId="0" xfId="0" applyNumberFormat="1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vertical="top"/>
    </xf>
    <xf numFmtId="4" fontId="4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4" fontId="0" fillId="33" borderId="0" xfId="0" applyNumberFormat="1" applyFill="1" applyBorder="1" applyAlignment="1">
      <alignment vertical="center"/>
    </xf>
    <xf numFmtId="4" fontId="42" fillId="33" borderId="0" xfId="0" applyNumberFormat="1" applyFont="1" applyFill="1" applyBorder="1" applyAlignment="1">
      <alignment vertical="center"/>
    </xf>
    <xf numFmtId="0" fontId="57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3" fontId="52" fillId="33" borderId="15" xfId="0" applyNumberFormat="1" applyFont="1" applyFill="1" applyBorder="1" applyAlignment="1">
      <alignment vertical="center" wrapText="1"/>
    </xf>
    <xf numFmtId="3" fontId="52" fillId="0" borderId="15" xfId="0" applyNumberFormat="1" applyFont="1" applyBorder="1" applyAlignment="1">
      <alignment vertical="center" wrapText="1"/>
    </xf>
    <xf numFmtId="186" fontId="6" fillId="33" borderId="13" xfId="59" applyNumberFormat="1" applyFont="1" applyFill="1" applyBorder="1" applyAlignment="1">
      <alignment horizontal="right" vertical="center" wrapText="1"/>
      <protection/>
    </xf>
    <xf numFmtId="3" fontId="53" fillId="33" borderId="13" xfId="0" applyNumberFormat="1" applyFont="1" applyFill="1" applyBorder="1" applyAlignment="1">
      <alignment horizontal="right" vertical="center"/>
    </xf>
    <xf numFmtId="3" fontId="53" fillId="0" borderId="13" xfId="0" applyNumberFormat="1" applyFont="1" applyBorder="1" applyAlignment="1">
      <alignment horizontal="right" vertical="center"/>
    </xf>
    <xf numFmtId="186" fontId="7" fillId="33" borderId="11" xfId="59" applyNumberFormat="1" applyFont="1" applyFill="1" applyBorder="1" applyAlignment="1">
      <alignment horizontal="right" vertical="center" wrapText="1"/>
      <protection/>
    </xf>
    <xf numFmtId="186" fontId="7" fillId="33" borderId="16" xfId="59" applyNumberFormat="1" applyFont="1" applyFill="1" applyBorder="1" applyAlignment="1">
      <alignment horizontal="right" vertical="center" wrapText="1"/>
      <protection/>
    </xf>
    <xf numFmtId="186" fontId="7" fillId="33" borderId="17" xfId="59" applyNumberFormat="1" applyFont="1" applyFill="1" applyBorder="1" applyAlignment="1">
      <alignment horizontal="right" vertical="center" wrapText="1"/>
      <protection/>
    </xf>
    <xf numFmtId="4" fontId="5" fillId="33" borderId="18" xfId="61" applyNumberFormat="1" applyFont="1" applyFill="1" applyBorder="1" applyAlignment="1">
      <alignment horizontal="right" vertical="top" wrapText="1"/>
      <protection/>
    </xf>
    <xf numFmtId="205" fontId="0" fillId="33" borderId="0" xfId="69" applyNumberFormat="1" applyFont="1" applyFill="1" applyAlignment="1">
      <alignment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3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0" fillId="0" borderId="0" xfId="0" applyAlignment="1">
      <alignment/>
    </xf>
    <xf numFmtId="0" fontId="53" fillId="0" borderId="0" xfId="0" applyFont="1" applyAlignment="1">
      <alignment vertical="center" wrapText="1"/>
    </xf>
    <xf numFmtId="0" fontId="42" fillId="33" borderId="0" xfId="0" applyFont="1" applyFill="1" applyBorder="1" applyAlignment="1">
      <alignment/>
    </xf>
    <xf numFmtId="186" fontId="0" fillId="33" borderId="0" xfId="0" applyNumberFormat="1" applyFill="1" applyBorder="1" applyAlignment="1">
      <alignment vertical="center"/>
    </xf>
    <xf numFmtId="3" fontId="0" fillId="33" borderId="0" xfId="0" applyNumberFormat="1" applyFill="1" applyBorder="1" applyAlignment="1">
      <alignment vertical="center"/>
    </xf>
    <xf numFmtId="9" fontId="0" fillId="0" borderId="0" xfId="66" applyFont="1" applyAlignment="1">
      <alignment/>
    </xf>
    <xf numFmtId="192" fontId="54" fillId="33" borderId="0" xfId="0" applyNumberFormat="1" applyFont="1" applyFill="1" applyAlignment="1">
      <alignment horizontal="right" vertical="center" wrapText="1"/>
    </xf>
    <xf numFmtId="3" fontId="53" fillId="33" borderId="0" xfId="0" applyNumberFormat="1" applyFont="1" applyFill="1" applyBorder="1" applyAlignment="1">
      <alignment horizontal="right" vertical="center"/>
    </xf>
    <xf numFmtId="192" fontId="54" fillId="33" borderId="19" xfId="0" applyNumberFormat="1" applyFont="1" applyFill="1" applyBorder="1" applyAlignment="1">
      <alignment vertical="center" wrapText="1"/>
    </xf>
    <xf numFmtId="4" fontId="5" fillId="33" borderId="0" xfId="61" applyNumberFormat="1" applyFont="1" applyFill="1" applyBorder="1" applyAlignment="1">
      <alignment horizontal="right" vertical="top" wrapText="1"/>
      <protection/>
    </xf>
    <xf numFmtId="4" fontId="11" fillId="33" borderId="0" xfId="61" applyNumberFormat="1" applyFont="1" applyFill="1" applyBorder="1" applyAlignment="1">
      <alignment horizontal="right" vertical="top" wrapText="1"/>
      <protection/>
    </xf>
    <xf numFmtId="4" fontId="11" fillId="33" borderId="0" xfId="61" applyNumberFormat="1" applyFont="1" applyFill="1" applyBorder="1" applyAlignment="1">
      <alignment horizontal="right" vertical="top" wrapText="1"/>
      <protection/>
    </xf>
    <xf numFmtId="0" fontId="11" fillId="33" borderId="0" xfId="61" applyNumberFormat="1" applyFont="1" applyFill="1" applyBorder="1" applyAlignment="1">
      <alignment vertical="top" wrapText="1"/>
      <protection/>
    </xf>
    <xf numFmtId="0" fontId="0" fillId="33" borderId="0" xfId="0" applyFill="1" applyBorder="1" applyAlignment="1">
      <alignment horizontal="center" vertical="center"/>
    </xf>
    <xf numFmtId="0" fontId="5" fillId="33" borderId="0" xfId="61" applyNumberFormat="1" applyFont="1" applyFill="1" applyBorder="1" applyAlignment="1">
      <alignment vertical="top" wrapText="1"/>
      <protection/>
    </xf>
    <xf numFmtId="4" fontId="5" fillId="33" borderId="0" xfId="61" applyNumberFormat="1" applyFont="1" applyFill="1" applyBorder="1" applyAlignment="1">
      <alignment horizontal="right" vertical="center" wrapText="1"/>
      <protection/>
    </xf>
    <xf numFmtId="4" fontId="5" fillId="33" borderId="0" xfId="61" applyNumberFormat="1" applyFont="1" applyFill="1" applyBorder="1" applyAlignment="1">
      <alignment vertical="center" wrapText="1"/>
      <protection/>
    </xf>
    <xf numFmtId="0" fontId="5" fillId="33" borderId="0" xfId="61" applyNumberFormat="1" applyFont="1" applyFill="1" applyBorder="1" applyAlignment="1">
      <alignment vertical="center" wrapText="1"/>
      <protection/>
    </xf>
    <xf numFmtId="0" fontId="11" fillId="33" borderId="0" xfId="61" applyNumberFormat="1" applyFont="1" applyFill="1" applyBorder="1" applyAlignment="1">
      <alignment vertical="top" wrapText="1"/>
      <protection/>
    </xf>
    <xf numFmtId="186" fontId="0" fillId="33" borderId="0" xfId="0" applyNumberFormat="1" applyFill="1" applyBorder="1" applyAlignment="1">
      <alignment/>
    </xf>
    <xf numFmtId="0" fontId="59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192" fontId="54" fillId="33" borderId="0" xfId="0" applyNumberFormat="1" applyFont="1" applyFill="1" applyAlignment="1">
      <alignment horizontal="right" vertical="center" wrapText="1"/>
    </xf>
    <xf numFmtId="192" fontId="54" fillId="33" borderId="0" xfId="0" applyNumberFormat="1" applyFont="1" applyFill="1" applyAlignment="1">
      <alignment vertical="center" wrapText="1"/>
    </xf>
    <xf numFmtId="0" fontId="59" fillId="33" borderId="0" xfId="0" applyFont="1" applyFill="1" applyBorder="1" applyAlignment="1">
      <alignment horizontal="center" vertical="center"/>
    </xf>
    <xf numFmtId="3" fontId="5" fillId="33" borderId="0" xfId="61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3" fontId="52" fillId="33" borderId="0" xfId="0" applyNumberFormat="1" applyFont="1" applyFill="1" applyBorder="1" applyAlignment="1">
      <alignment vertical="center" wrapText="1"/>
    </xf>
    <xf numFmtId="0" fontId="52" fillId="33" borderId="0" xfId="0" applyFont="1" applyFill="1" applyBorder="1" applyAlignment="1">
      <alignment vertical="center" wrapText="1"/>
    </xf>
    <xf numFmtId="14" fontId="59" fillId="33" borderId="0" xfId="0" applyNumberFormat="1" applyFont="1" applyFill="1" applyBorder="1" applyAlignment="1">
      <alignment horizontal="center"/>
    </xf>
    <xf numFmtId="192" fontId="54" fillId="33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center" wrapText="1"/>
    </xf>
    <xf numFmtId="192" fontId="54" fillId="33" borderId="0" xfId="0" applyNumberFormat="1" applyFont="1" applyFill="1" applyBorder="1" applyAlignment="1">
      <alignment horizontal="right" vertical="center" wrapText="1"/>
    </xf>
    <xf numFmtId="3" fontId="0" fillId="33" borderId="0" xfId="0" applyNumberFormat="1" applyFill="1" applyBorder="1" applyAlignment="1">
      <alignment horizontal="center" vertical="center"/>
    </xf>
    <xf numFmtId="3" fontId="11" fillId="33" borderId="0" xfId="58" applyNumberFormat="1" applyFont="1" applyFill="1" applyBorder="1" applyAlignment="1">
      <alignment horizontal="right" vertical="center" wrapText="1"/>
      <protection/>
    </xf>
    <xf numFmtId="3" fontId="54" fillId="33" borderId="0" xfId="0" applyNumberFormat="1" applyFont="1" applyFill="1" applyBorder="1" applyAlignment="1">
      <alignment horizontal="right" vertical="center" wrapText="1"/>
    </xf>
    <xf numFmtId="192" fontId="54" fillId="33" borderId="0" xfId="0" applyNumberFormat="1" applyFont="1" applyFill="1" applyBorder="1" applyAlignment="1">
      <alignment vertical="center" wrapText="1"/>
    </xf>
    <xf numFmtId="3" fontId="0" fillId="33" borderId="0" xfId="0" applyNumberFormat="1" applyFill="1" applyBorder="1" applyAlignment="1">
      <alignment/>
    </xf>
    <xf numFmtId="192" fontId="53" fillId="33" borderId="0" xfId="0" applyNumberFormat="1" applyFont="1" applyFill="1" applyBorder="1" applyAlignment="1">
      <alignment vertical="center" wrapText="1"/>
    </xf>
    <xf numFmtId="205" fontId="0" fillId="33" borderId="0" xfId="69" applyNumberFormat="1" applyFont="1" applyFill="1" applyBorder="1" applyAlignment="1">
      <alignment/>
    </xf>
    <xf numFmtId="1" fontId="0" fillId="33" borderId="0" xfId="0" applyNumberFormat="1" applyFill="1" applyBorder="1" applyAlignment="1">
      <alignment horizontal="right"/>
    </xf>
    <xf numFmtId="192" fontId="0" fillId="33" borderId="0" xfId="0" applyNumberFormat="1" applyFill="1" applyBorder="1" applyAlignment="1">
      <alignment/>
    </xf>
    <xf numFmtId="193" fontId="0" fillId="33" borderId="0" xfId="0" applyNumberFormat="1" applyFill="1" applyBorder="1" applyAlignment="1">
      <alignment/>
    </xf>
    <xf numFmtId="0" fontId="61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vertical="center" wrapText="1"/>
    </xf>
    <xf numFmtId="3" fontId="61" fillId="33" borderId="0" xfId="0" applyNumberFormat="1" applyFont="1" applyFill="1" applyBorder="1" applyAlignment="1">
      <alignment vertical="center" wrapText="1"/>
    </xf>
    <xf numFmtId="192" fontId="0" fillId="33" borderId="0" xfId="0" applyNumberFormat="1" applyFill="1" applyBorder="1" applyAlignment="1">
      <alignment horizontal="right" vertical="center"/>
    </xf>
    <xf numFmtId="0" fontId="59" fillId="33" borderId="0" xfId="0" applyFont="1" applyFill="1" applyAlignment="1">
      <alignment horizontal="center" vertical="center"/>
    </xf>
    <xf numFmtId="3" fontId="8" fillId="33" borderId="0" xfId="0" applyNumberFormat="1" applyFont="1" applyFill="1" applyBorder="1" applyAlignment="1">
      <alignment horizontal="right"/>
    </xf>
    <xf numFmtId="0" fontId="58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7" fillId="33" borderId="0" xfId="59" applyFont="1" applyFill="1" applyAlignment="1">
      <alignment horizontal="center"/>
      <protection/>
    </xf>
    <xf numFmtId="0" fontId="54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192" fontId="54" fillId="33" borderId="19" xfId="0" applyNumberFormat="1" applyFont="1" applyFill="1" applyBorder="1" applyAlignment="1">
      <alignment horizontal="right" vertical="center" wrapText="1"/>
    </xf>
    <xf numFmtId="192" fontId="54" fillId="33" borderId="0" xfId="0" applyNumberFormat="1" applyFont="1" applyFill="1" applyAlignment="1">
      <alignment horizontal="right" vertical="center" wrapText="1"/>
    </xf>
    <xf numFmtId="192" fontId="54" fillId="33" borderId="0" xfId="0" applyNumberFormat="1" applyFont="1" applyFill="1" applyAlignment="1">
      <alignment vertical="center" wrapText="1"/>
    </xf>
    <xf numFmtId="3" fontId="7" fillId="33" borderId="0" xfId="0" applyNumberFormat="1" applyFont="1" applyFill="1" applyBorder="1" applyAlignment="1">
      <alignment horizontal="right" vertical="center"/>
    </xf>
    <xf numFmtId="0" fontId="10" fillId="33" borderId="0" xfId="60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3" fontId="7" fillId="33" borderId="14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0" fontId="54" fillId="33" borderId="0" xfId="0" applyFont="1" applyFill="1" applyAlignment="1">
      <alignment vertical="center"/>
    </xf>
    <xf numFmtId="0" fontId="5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 2 2 2 2" xfId="33"/>
    <cellStyle name="Normal 7" xfId="34"/>
    <cellStyle name="Normal 7 2 2 2" xfId="35"/>
    <cellStyle name="Normal 7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Баланс" xfId="58"/>
    <cellStyle name="Обычный_Лист1" xfId="59"/>
    <cellStyle name="Обычный_Лист3" xfId="60"/>
    <cellStyle name="Обычный_ОПУ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31"/>
  <sheetViews>
    <sheetView workbookViewId="0" topLeftCell="A1">
      <selection activeCell="C2" sqref="C2"/>
    </sheetView>
  </sheetViews>
  <sheetFormatPr defaultColWidth="9.140625" defaultRowHeight="15"/>
  <cols>
    <col min="1" max="1" width="35.00390625" style="0" customWidth="1"/>
    <col min="3" max="3" width="14.57421875" style="25" customWidth="1"/>
    <col min="4" max="4" width="10.140625" style="0" bestFit="1" customWidth="1"/>
    <col min="5" max="5" width="14.00390625" style="0" customWidth="1"/>
    <col min="7" max="7" width="15.00390625" style="79" customWidth="1"/>
    <col min="8" max="8" width="18.00390625" style="79" customWidth="1"/>
    <col min="9" max="9" width="16.7109375" style="79" customWidth="1"/>
    <col min="10" max="10" width="14.140625" style="79" customWidth="1"/>
    <col min="11" max="11" width="50.00390625" style="79" customWidth="1"/>
    <col min="12" max="12" width="15.7109375" style="79" customWidth="1"/>
    <col min="13" max="13" width="14.7109375" style="79" customWidth="1"/>
    <col min="14" max="15" width="9.140625" style="79" customWidth="1"/>
    <col min="16" max="16" width="17.7109375" style="79" customWidth="1"/>
    <col min="17" max="17" width="14.00390625" style="79" customWidth="1"/>
    <col min="18" max="18" width="13.8515625" style="79" customWidth="1"/>
  </cols>
  <sheetData>
    <row r="1" spans="1:5" ht="15.75">
      <c r="A1" s="173" t="s">
        <v>94</v>
      </c>
      <c r="B1" s="173"/>
      <c r="C1" s="173"/>
      <c r="D1" s="173"/>
      <c r="E1" s="173"/>
    </row>
    <row r="2" spans="1:9" ht="15.75">
      <c r="A2" s="142"/>
      <c r="B2" s="142"/>
      <c r="C2" s="135"/>
      <c r="D2" s="142"/>
      <c r="E2" s="142"/>
      <c r="G2" s="145"/>
      <c r="H2" s="125"/>
      <c r="I2" s="146"/>
    </row>
    <row r="3" spans="1:12" ht="15">
      <c r="A3" s="7"/>
      <c r="B3" s="172" t="s">
        <v>65</v>
      </c>
      <c r="C3" s="90" t="s">
        <v>103</v>
      </c>
      <c r="D3" s="48"/>
      <c r="E3" s="48" t="s">
        <v>102</v>
      </c>
      <c r="G3" s="147"/>
      <c r="I3" s="147"/>
      <c r="L3" s="98"/>
    </row>
    <row r="4" spans="1:12" ht="15.75" thickBot="1">
      <c r="A4" s="10"/>
      <c r="B4" s="172"/>
      <c r="C4" s="78" t="s">
        <v>0</v>
      </c>
      <c r="D4" s="68"/>
      <c r="E4" s="14" t="s">
        <v>0</v>
      </c>
      <c r="G4" s="148"/>
      <c r="I4" s="148"/>
      <c r="K4" s="117"/>
      <c r="L4" s="126"/>
    </row>
    <row r="5" spans="1:16" ht="15">
      <c r="A5" s="17" t="s">
        <v>76</v>
      </c>
      <c r="B5" s="9">
        <v>5</v>
      </c>
      <c r="C5" s="122">
        <f>1487483+1039386</f>
        <v>2526869</v>
      </c>
      <c r="D5" s="11"/>
      <c r="E5" s="11">
        <v>1892050</v>
      </c>
      <c r="G5" s="122"/>
      <c r="H5" s="141"/>
      <c r="I5" s="122"/>
      <c r="J5" s="118"/>
      <c r="K5" s="127"/>
      <c r="L5" s="98"/>
      <c r="M5" s="128"/>
      <c r="P5" s="125"/>
    </row>
    <row r="6" spans="1:18" ht="15">
      <c r="A6" s="17" t="s">
        <v>66</v>
      </c>
      <c r="B6" s="9">
        <v>6</v>
      </c>
      <c r="C6" s="12">
        <f>-1017101-588192-36426</f>
        <v>-1641719</v>
      </c>
      <c r="D6" s="100"/>
      <c r="E6" s="12">
        <v>-892088</v>
      </c>
      <c r="G6" s="12"/>
      <c r="H6" s="141"/>
      <c r="I6" s="12"/>
      <c r="J6" s="119"/>
      <c r="K6" s="129"/>
      <c r="L6" s="130"/>
      <c r="M6" s="97"/>
      <c r="P6" s="124"/>
      <c r="Q6" s="94"/>
      <c r="R6" s="94"/>
    </row>
    <row r="7" spans="1:18" ht="15">
      <c r="A7" s="18" t="s">
        <v>67</v>
      </c>
      <c r="B7" s="9"/>
      <c r="C7" s="101">
        <f>SUM(C5:C6)</f>
        <v>885150</v>
      </c>
      <c r="D7" s="100"/>
      <c r="E7" s="102">
        <f>SUM(E5:E6)</f>
        <v>999962</v>
      </c>
      <c r="G7" s="149"/>
      <c r="H7" s="141"/>
      <c r="I7" s="149"/>
      <c r="J7" s="118"/>
      <c r="K7" s="129"/>
      <c r="L7" s="130"/>
      <c r="M7" s="97"/>
      <c r="P7" s="124"/>
      <c r="Q7" s="94"/>
      <c r="R7" s="94"/>
    </row>
    <row r="8" spans="1:18" ht="15">
      <c r="A8" s="17" t="s">
        <v>1</v>
      </c>
      <c r="B8" s="9">
        <v>7</v>
      </c>
      <c r="C8" s="103">
        <f>-159368+2206+2-1247</f>
        <v>-158407</v>
      </c>
      <c r="D8" s="12"/>
      <c r="E8" s="103">
        <v>-156131</v>
      </c>
      <c r="G8" s="12"/>
      <c r="H8" s="141"/>
      <c r="I8" s="12"/>
      <c r="K8" s="129"/>
      <c r="L8" s="124"/>
      <c r="M8" s="131"/>
      <c r="P8" s="124"/>
      <c r="Q8" s="94"/>
      <c r="R8" s="94"/>
    </row>
    <row r="9" spans="1:18" ht="15">
      <c r="A9" s="17" t="s">
        <v>68</v>
      </c>
      <c r="B9" s="9">
        <v>8</v>
      </c>
      <c r="C9" s="122">
        <v>7618</v>
      </c>
      <c r="D9" s="99"/>
      <c r="E9" s="122">
        <v>504</v>
      </c>
      <c r="G9" s="122"/>
      <c r="H9" s="141"/>
      <c r="I9" s="12"/>
      <c r="J9" s="94"/>
      <c r="K9" s="132"/>
      <c r="L9" s="131"/>
      <c r="M9" s="131"/>
      <c r="R9" s="95"/>
    </row>
    <row r="10" spans="1:13" ht="30">
      <c r="A10" s="17" t="s">
        <v>96</v>
      </c>
      <c r="B10" s="9"/>
      <c r="C10" s="12"/>
      <c r="D10" s="99"/>
      <c r="E10" s="12"/>
      <c r="G10" s="12"/>
      <c r="H10" s="141"/>
      <c r="I10" s="12"/>
      <c r="J10" s="94"/>
      <c r="K10" s="129"/>
      <c r="L10" s="131"/>
      <c r="M10" s="131"/>
    </row>
    <row r="11" spans="1:13" ht="28.5">
      <c r="A11" s="18" t="s">
        <v>69</v>
      </c>
      <c r="B11" s="9"/>
      <c r="C11" s="101">
        <f>SUM(C7:C9)</f>
        <v>734361</v>
      </c>
      <c r="D11" s="7"/>
      <c r="E11" s="102">
        <f>SUM(E7:E10)</f>
        <v>844335</v>
      </c>
      <c r="G11" s="149"/>
      <c r="H11" s="141"/>
      <c r="I11" s="149"/>
      <c r="J11" s="93"/>
      <c r="K11" s="129"/>
      <c r="L11" s="124"/>
      <c r="M11" s="96"/>
    </row>
    <row r="12" spans="1:12" ht="15">
      <c r="A12" s="17" t="s">
        <v>62</v>
      </c>
      <c r="B12" s="9">
        <v>9</v>
      </c>
      <c r="C12" s="104">
        <v>184910</v>
      </c>
      <c r="D12" s="11"/>
      <c r="E12" s="105">
        <v>138644</v>
      </c>
      <c r="G12" s="122"/>
      <c r="H12" s="141"/>
      <c r="I12" s="12"/>
      <c r="K12" s="129"/>
      <c r="L12" s="124"/>
    </row>
    <row r="13" spans="1:16" ht="15">
      <c r="A13" s="17" t="s">
        <v>63</v>
      </c>
      <c r="B13" s="9">
        <v>9</v>
      </c>
      <c r="C13" s="12">
        <f>-510229+1013+1</f>
        <v>-509215</v>
      </c>
      <c r="D13" s="100"/>
      <c r="E13" s="12">
        <v>-301517</v>
      </c>
      <c r="G13" s="12"/>
      <c r="H13" s="141"/>
      <c r="I13" s="12"/>
      <c r="K13" s="129"/>
      <c r="L13" s="124"/>
      <c r="P13" s="124"/>
    </row>
    <row r="14" spans="1:16" ht="15.75" thickBot="1">
      <c r="A14" s="18" t="s">
        <v>64</v>
      </c>
      <c r="B14" s="9"/>
      <c r="C14" s="106">
        <f>SUM(C12:C13)</f>
        <v>-324305</v>
      </c>
      <c r="D14" s="20"/>
      <c r="E14" s="106">
        <f>SUM(E12:E13)</f>
        <v>-162873</v>
      </c>
      <c r="G14" s="19"/>
      <c r="H14" s="141"/>
      <c r="I14" s="19"/>
      <c r="J14" s="94"/>
      <c r="P14" s="124"/>
    </row>
    <row r="15" spans="1:16" ht="15">
      <c r="A15" s="18" t="s">
        <v>70</v>
      </c>
      <c r="B15" s="9"/>
      <c r="C15" s="107">
        <f>C11+C14</f>
        <v>410056</v>
      </c>
      <c r="D15" s="19"/>
      <c r="E15" s="107">
        <f>E11+E14</f>
        <v>681462</v>
      </c>
      <c r="G15" s="19"/>
      <c r="H15" s="141"/>
      <c r="I15" s="19"/>
      <c r="J15" s="93"/>
      <c r="P15" s="124"/>
    </row>
    <row r="16" spans="1:12" ht="15">
      <c r="A16" s="17" t="s">
        <v>71</v>
      </c>
      <c r="B16" s="9">
        <v>10</v>
      </c>
      <c r="C16" s="12">
        <f>-82261+249</f>
        <v>-82012</v>
      </c>
      <c r="D16" s="120"/>
      <c r="E16" s="103">
        <v>-136740</v>
      </c>
      <c r="F16" s="120"/>
      <c r="G16" s="12"/>
      <c r="H16" s="141"/>
      <c r="I16" s="134"/>
      <c r="K16" s="133"/>
      <c r="L16" s="126"/>
    </row>
    <row r="17" spans="1:17" ht="29.25" thickBot="1">
      <c r="A17" s="18" t="s">
        <v>75</v>
      </c>
      <c r="B17" s="9"/>
      <c r="C17" s="108">
        <f>C15+C16</f>
        <v>328044</v>
      </c>
      <c r="D17" s="7"/>
      <c r="E17" s="108">
        <f>E15+E16</f>
        <v>544722</v>
      </c>
      <c r="G17" s="19"/>
      <c r="H17" s="141"/>
      <c r="I17" s="19"/>
      <c r="K17" s="127"/>
      <c r="L17" s="125"/>
      <c r="P17" s="122"/>
      <c r="Q17" s="118"/>
    </row>
    <row r="18" spans="1:12" ht="15.75" thickTop="1">
      <c r="A18" s="18"/>
      <c r="B18" s="9"/>
      <c r="C18" s="38"/>
      <c r="D18" s="7"/>
      <c r="E18" s="2"/>
      <c r="G18" s="150"/>
      <c r="H18" s="141"/>
      <c r="I18" s="150"/>
      <c r="K18" s="129"/>
      <c r="L18" s="124"/>
    </row>
    <row r="19" spans="1:12" ht="15">
      <c r="A19" s="18" t="s">
        <v>73</v>
      </c>
      <c r="B19" s="9"/>
      <c r="C19" s="38"/>
      <c r="D19" s="7"/>
      <c r="E19" s="2"/>
      <c r="G19" s="150"/>
      <c r="H19" s="141"/>
      <c r="I19" s="150"/>
      <c r="K19" s="129"/>
      <c r="L19" s="124"/>
    </row>
    <row r="20" spans="1:13" ht="15.75" thickBot="1">
      <c r="A20" s="17" t="s">
        <v>74</v>
      </c>
      <c r="B20" s="9"/>
      <c r="C20" s="67">
        <f>C17/30000*1000</f>
        <v>10934.8</v>
      </c>
      <c r="D20" s="7"/>
      <c r="E20" s="67">
        <f>E17/30000*1000</f>
        <v>18157.399999999998</v>
      </c>
      <c r="G20" s="19"/>
      <c r="H20" s="141"/>
      <c r="I20" s="19"/>
      <c r="K20" s="127"/>
      <c r="L20" s="125"/>
      <c r="M20" s="124"/>
    </row>
    <row r="21" spans="8:12" ht="15">
      <c r="H21" s="124"/>
      <c r="K21" s="117"/>
      <c r="L21" s="95"/>
    </row>
    <row r="22" ht="15">
      <c r="H22" s="93"/>
    </row>
    <row r="23" spans="1:9" ht="15.75">
      <c r="A23" s="174" t="s">
        <v>86</v>
      </c>
      <c r="B23" s="174"/>
      <c r="C23" s="174"/>
      <c r="D23" s="174"/>
      <c r="E23" s="174"/>
      <c r="I23" s="124"/>
    </row>
    <row r="24" spans="1:9" ht="15.75">
      <c r="A24" s="171" t="s">
        <v>87</v>
      </c>
      <c r="B24" s="171"/>
      <c r="C24" s="171"/>
      <c r="D24" s="171"/>
      <c r="E24" s="171"/>
      <c r="I24" s="124"/>
    </row>
    <row r="25" spans="1:9" ht="15.75">
      <c r="A25" s="77"/>
      <c r="I25" s="124"/>
    </row>
    <row r="26" spans="1:9" ht="15.75">
      <c r="A26" s="174" t="s">
        <v>88</v>
      </c>
      <c r="B26" s="174"/>
      <c r="C26" s="174"/>
      <c r="D26" s="174"/>
      <c r="E26" s="174"/>
      <c r="H26" s="134"/>
      <c r="I26" s="93"/>
    </row>
    <row r="27" spans="1:5" ht="15.75">
      <c r="A27" s="171"/>
      <c r="B27" s="171"/>
      <c r="C27" s="171"/>
      <c r="D27" s="171"/>
      <c r="E27" s="171"/>
    </row>
    <row r="28" ht="15.75">
      <c r="A28" s="77" t="s">
        <v>89</v>
      </c>
    </row>
    <row r="31" ht="15">
      <c r="C31" s="109"/>
    </row>
  </sheetData>
  <sheetProtection/>
  <mergeCells count="6">
    <mergeCell ref="A27:E27"/>
    <mergeCell ref="B3:B4"/>
    <mergeCell ref="A1:E1"/>
    <mergeCell ref="A23:E23"/>
    <mergeCell ref="A24:E24"/>
    <mergeCell ref="A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5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9.8515625" style="25" customWidth="1"/>
    <col min="2" max="3" width="9.140625" style="25" customWidth="1"/>
    <col min="4" max="4" width="16.00390625" style="42" customWidth="1"/>
    <col min="5" max="5" width="9.140625" style="43" customWidth="1"/>
    <col min="6" max="6" width="16.57421875" style="43" customWidth="1"/>
    <col min="7" max="7" width="15.8515625" style="79" customWidth="1"/>
    <col min="8" max="8" width="17.140625" style="128" customWidth="1"/>
    <col min="9" max="9" width="21.421875" style="79" customWidth="1"/>
    <col min="10" max="10" width="20.28125" style="79" customWidth="1"/>
    <col min="11" max="11" width="15.421875" style="119" customWidth="1"/>
    <col min="12" max="12" width="9.140625" style="79" customWidth="1"/>
    <col min="13" max="13" width="9.8515625" style="79" bestFit="1" customWidth="1"/>
    <col min="14" max="14" width="11.140625" style="79" customWidth="1"/>
    <col min="15" max="16384" width="9.140625" style="25" customWidth="1"/>
  </cols>
  <sheetData>
    <row r="1" spans="1:6" ht="15">
      <c r="A1" s="175" t="s">
        <v>10</v>
      </c>
      <c r="B1" s="175"/>
      <c r="C1" s="175"/>
      <c r="D1" s="175"/>
      <c r="E1" s="175"/>
      <c r="F1" s="175"/>
    </row>
    <row r="2" spans="1:7" ht="15">
      <c r="A2" s="175" t="s">
        <v>104</v>
      </c>
      <c r="B2" s="175"/>
      <c r="C2" s="175"/>
      <c r="D2" s="175"/>
      <c r="E2" s="175"/>
      <c r="F2" s="175"/>
      <c r="G2" s="151"/>
    </row>
    <row r="3" spans="1:11" ht="15.75">
      <c r="A3" s="23"/>
      <c r="B3" s="23"/>
      <c r="C3" s="23"/>
      <c r="D3" s="144"/>
      <c r="E3" s="143"/>
      <c r="F3" s="143"/>
      <c r="G3" s="140"/>
      <c r="H3" s="165"/>
      <c r="I3" s="165"/>
      <c r="J3" s="166"/>
      <c r="K3" s="167"/>
    </row>
    <row r="4" spans="1:9" ht="25.5">
      <c r="A4" s="26"/>
      <c r="B4" s="176" t="s">
        <v>17</v>
      </c>
      <c r="C4" s="27"/>
      <c r="D4" s="28" t="s">
        <v>2</v>
      </c>
      <c r="E4" s="28"/>
      <c r="F4" s="28" t="s">
        <v>3</v>
      </c>
      <c r="G4" s="152"/>
      <c r="I4" s="152"/>
    </row>
    <row r="5" spans="1:9" ht="15.75" thickBot="1">
      <c r="A5" s="29"/>
      <c r="B5" s="176"/>
      <c r="C5" s="27"/>
      <c r="D5" s="30" t="s">
        <v>0</v>
      </c>
      <c r="E5" s="28"/>
      <c r="F5" s="30" t="s">
        <v>0</v>
      </c>
      <c r="G5" s="152"/>
      <c r="I5" s="152"/>
    </row>
    <row r="6" spans="1:9" ht="15">
      <c r="A6" s="26" t="s">
        <v>18</v>
      </c>
      <c r="B6" s="31"/>
      <c r="C6" s="27"/>
      <c r="D6" s="121"/>
      <c r="E6" s="32"/>
      <c r="F6" s="59"/>
      <c r="G6" s="153"/>
      <c r="I6" s="154"/>
    </row>
    <row r="7" spans="1:11" ht="15">
      <c r="A7" s="26" t="s">
        <v>19</v>
      </c>
      <c r="B7" s="31"/>
      <c r="C7" s="136"/>
      <c r="D7" s="138"/>
      <c r="E7" s="33"/>
      <c r="F7" s="139"/>
      <c r="G7" s="153"/>
      <c r="I7" s="154"/>
      <c r="K7" s="64"/>
    </row>
    <row r="8" spans="1:14" ht="15">
      <c r="A8" s="29" t="s">
        <v>7</v>
      </c>
      <c r="B8" s="31">
        <v>11</v>
      </c>
      <c r="C8" s="136"/>
      <c r="D8" s="34">
        <v>10686829</v>
      </c>
      <c r="E8" s="33"/>
      <c r="F8" s="34">
        <v>11164071</v>
      </c>
      <c r="G8" s="64"/>
      <c r="H8" s="155"/>
      <c r="I8" s="64"/>
      <c r="J8" s="64"/>
      <c r="K8" s="156"/>
      <c r="N8" s="64"/>
    </row>
    <row r="9" spans="1:14" ht="15">
      <c r="A9" s="29" t="s">
        <v>6</v>
      </c>
      <c r="B9" s="35">
        <v>12</v>
      </c>
      <c r="C9" s="136"/>
      <c r="D9" s="34">
        <f>3625891+303639-1+2</f>
        <v>3929531</v>
      </c>
      <c r="E9" s="33"/>
      <c r="F9" s="34">
        <v>3954179</v>
      </c>
      <c r="G9" s="64"/>
      <c r="H9" s="155"/>
      <c r="I9" s="64"/>
      <c r="J9" s="64"/>
      <c r="K9" s="156"/>
      <c r="N9" s="64"/>
    </row>
    <row r="10" spans="1:14" ht="25.5">
      <c r="A10" s="92" t="s">
        <v>22</v>
      </c>
      <c r="B10" s="113">
        <v>13</v>
      </c>
      <c r="C10" s="136"/>
      <c r="D10" s="34">
        <f>1184940-5823-16940</f>
        <v>1162177</v>
      </c>
      <c r="E10" s="33"/>
      <c r="F10" s="34">
        <v>1162457</v>
      </c>
      <c r="G10" s="64"/>
      <c r="H10" s="64"/>
      <c r="I10" s="64"/>
      <c r="J10" s="64"/>
      <c r="K10" s="156"/>
      <c r="N10" s="64"/>
    </row>
    <row r="11" spans="1:14" ht="15">
      <c r="A11" s="92" t="s">
        <v>90</v>
      </c>
      <c r="B11" s="35"/>
      <c r="C11" s="136"/>
      <c r="D11" s="34">
        <v>2966680</v>
      </c>
      <c r="E11" s="33"/>
      <c r="F11" s="34">
        <v>2768192</v>
      </c>
      <c r="G11" s="64"/>
      <c r="H11" s="155"/>
      <c r="I11" s="64"/>
      <c r="J11" s="64"/>
      <c r="K11" s="156"/>
      <c r="N11" s="64"/>
    </row>
    <row r="12" spans="1:14" ht="15">
      <c r="A12" s="29" t="s">
        <v>20</v>
      </c>
      <c r="B12" s="31">
        <v>15</v>
      </c>
      <c r="C12" s="136"/>
      <c r="D12" s="34">
        <f>1194380+50000</f>
        <v>1244380</v>
      </c>
      <c r="E12" s="33"/>
      <c r="F12" s="34">
        <v>1399380</v>
      </c>
      <c r="G12" s="64"/>
      <c r="H12" s="64"/>
      <c r="I12" s="64"/>
      <c r="J12" s="64"/>
      <c r="K12" s="156"/>
      <c r="N12" s="64"/>
    </row>
    <row r="13" spans="1:14" ht="15">
      <c r="A13" s="70" t="s">
        <v>83</v>
      </c>
      <c r="B13" s="69"/>
      <c r="C13" s="136"/>
      <c r="D13" s="34">
        <f>252-252</f>
        <v>0</v>
      </c>
      <c r="E13" s="33"/>
      <c r="F13" s="34"/>
      <c r="G13" s="64"/>
      <c r="H13" s="64"/>
      <c r="I13" s="64"/>
      <c r="J13" s="64"/>
      <c r="K13" s="156"/>
      <c r="N13" s="64"/>
    </row>
    <row r="14" spans="1:14" ht="15.75" thickBot="1">
      <c r="A14" s="26" t="s">
        <v>15</v>
      </c>
      <c r="B14" s="31"/>
      <c r="C14" s="136"/>
      <c r="D14" s="36">
        <f>SUM(D8:D13)</f>
        <v>19989597</v>
      </c>
      <c r="E14" s="33"/>
      <c r="F14" s="36">
        <f>SUM(F8:F13)</f>
        <v>20448279</v>
      </c>
      <c r="G14" s="157"/>
      <c r="H14" s="157"/>
      <c r="I14" s="157"/>
      <c r="J14" s="157"/>
      <c r="K14" s="156"/>
      <c r="N14" s="157"/>
    </row>
    <row r="15" spans="1:11" ht="15">
      <c r="A15" s="29"/>
      <c r="B15" s="31"/>
      <c r="C15" s="136"/>
      <c r="D15" s="138"/>
      <c r="E15" s="33"/>
      <c r="F15" s="139"/>
      <c r="G15" s="158"/>
      <c r="H15" s="64"/>
      <c r="I15" s="158"/>
      <c r="J15" s="158"/>
      <c r="K15" s="156"/>
    </row>
    <row r="16" spans="1:11" ht="15">
      <c r="A16" s="26" t="s">
        <v>21</v>
      </c>
      <c r="B16" s="31"/>
      <c r="C16" s="136"/>
      <c r="D16" s="138"/>
      <c r="E16" s="33"/>
      <c r="F16" s="139"/>
      <c r="G16" s="158"/>
      <c r="H16" s="64"/>
      <c r="I16" s="158"/>
      <c r="J16" s="158"/>
      <c r="K16" s="156"/>
    </row>
    <row r="17" spans="1:14" ht="25.5">
      <c r="A17" s="76" t="s">
        <v>4</v>
      </c>
      <c r="B17" s="75">
        <v>16</v>
      </c>
      <c r="C17" s="136"/>
      <c r="D17" s="34">
        <f>8471584-8413409+12500+2982</f>
        <v>73657</v>
      </c>
      <c r="E17" s="33"/>
      <c r="F17" s="34">
        <v>564926</v>
      </c>
      <c r="G17" s="64"/>
      <c r="H17" s="64"/>
      <c r="I17" s="64"/>
      <c r="J17" s="64"/>
      <c r="K17" s="156"/>
      <c r="N17" s="64"/>
    </row>
    <row r="18" spans="1:14" ht="15">
      <c r="A18" s="76" t="s">
        <v>20</v>
      </c>
      <c r="B18" s="75">
        <v>15</v>
      </c>
      <c r="C18" s="136"/>
      <c r="D18" s="34">
        <f>8413409-D12-12500-186290</f>
        <v>6970239</v>
      </c>
      <c r="E18" s="33"/>
      <c r="F18" s="34">
        <v>6336302</v>
      </c>
      <c r="G18" s="64"/>
      <c r="H18" s="64"/>
      <c r="I18" s="64"/>
      <c r="J18" s="64"/>
      <c r="K18" s="156"/>
      <c r="N18" s="64"/>
    </row>
    <row r="19" spans="1:14" ht="25.5">
      <c r="A19" s="29" t="s">
        <v>22</v>
      </c>
      <c r="B19" s="31">
        <v>13</v>
      </c>
      <c r="C19" s="136"/>
      <c r="D19" s="34">
        <f>2048583+5823+186290+6551+1341+1+12931-1073</f>
        <v>2260447</v>
      </c>
      <c r="E19" s="33"/>
      <c r="F19" s="34">
        <v>1124893</v>
      </c>
      <c r="G19" s="64"/>
      <c r="H19" s="64"/>
      <c r="I19" s="64"/>
      <c r="J19" s="64"/>
      <c r="K19" s="156"/>
      <c r="L19" s="96"/>
      <c r="N19" s="64"/>
    </row>
    <row r="20" spans="1:14" ht="15">
      <c r="A20" s="92" t="s">
        <v>90</v>
      </c>
      <c r="B20" s="91"/>
      <c r="C20" s="136"/>
      <c r="D20" s="34">
        <v>2718638</v>
      </c>
      <c r="E20" s="33"/>
      <c r="F20" s="34">
        <v>2807769</v>
      </c>
      <c r="G20" s="64"/>
      <c r="H20" s="64"/>
      <c r="I20" s="64"/>
      <c r="J20" s="64"/>
      <c r="K20" s="156"/>
      <c r="L20" s="96"/>
      <c r="N20" s="64"/>
    </row>
    <row r="21" spans="1:14" ht="15">
      <c r="A21" s="29" t="s">
        <v>23</v>
      </c>
      <c r="B21" s="31">
        <v>14</v>
      </c>
      <c r="C21" s="136"/>
      <c r="D21" s="34">
        <f>3332660-69749-D20+60158-575-D23+1</f>
        <v>557970</v>
      </c>
      <c r="E21" s="33"/>
      <c r="F21" s="34">
        <v>705306</v>
      </c>
      <c r="G21" s="64"/>
      <c r="H21" s="64"/>
      <c r="I21" s="64"/>
      <c r="J21" s="64"/>
      <c r="K21" s="156"/>
      <c r="N21" s="64"/>
    </row>
    <row r="22" spans="1:14" ht="15">
      <c r="A22" s="29" t="s">
        <v>5</v>
      </c>
      <c r="B22" s="31"/>
      <c r="C22" s="136"/>
      <c r="D22" s="34">
        <v>38688</v>
      </c>
      <c r="E22" s="33"/>
      <c r="F22" s="34">
        <v>38178</v>
      </c>
      <c r="G22" s="64"/>
      <c r="H22" s="64"/>
      <c r="I22" s="64"/>
      <c r="J22" s="64"/>
      <c r="K22" s="156"/>
      <c r="N22" s="64"/>
    </row>
    <row r="23" spans="1:14" ht="15">
      <c r="A23" s="29" t="s">
        <v>24</v>
      </c>
      <c r="B23" s="31"/>
      <c r="C23" s="136"/>
      <c r="D23" s="34">
        <f>197089-151202</f>
        <v>45887</v>
      </c>
      <c r="E23" s="33"/>
      <c r="F23" s="34">
        <v>31717</v>
      </c>
      <c r="G23" s="64"/>
      <c r="H23" s="64"/>
      <c r="I23" s="64"/>
      <c r="J23" s="64"/>
      <c r="K23" s="156"/>
      <c r="N23" s="64"/>
    </row>
    <row r="24" spans="1:14" ht="15.75" thickBot="1">
      <c r="A24" s="26" t="s">
        <v>25</v>
      </c>
      <c r="B24" s="31"/>
      <c r="C24" s="136"/>
      <c r="D24" s="36">
        <f>SUM(D17:D23)</f>
        <v>12665526</v>
      </c>
      <c r="E24" s="33"/>
      <c r="F24" s="36">
        <f>SUM(F17:F23)</f>
        <v>11609091</v>
      </c>
      <c r="G24" s="157"/>
      <c r="H24" s="157"/>
      <c r="I24" s="157"/>
      <c r="J24" s="157"/>
      <c r="K24" s="156"/>
      <c r="N24" s="157"/>
    </row>
    <row r="25" spans="1:14" ht="15.75" thickBot="1">
      <c r="A25" s="26" t="s">
        <v>26</v>
      </c>
      <c r="B25" s="31"/>
      <c r="C25" s="136"/>
      <c r="D25" s="37">
        <f>D14+D24</f>
        <v>32655123</v>
      </c>
      <c r="E25" s="33"/>
      <c r="F25" s="37">
        <f>F14+F24</f>
        <v>32057370</v>
      </c>
      <c r="G25" s="157"/>
      <c r="H25" s="157">
        <f>D25-D8</f>
        <v>21968294</v>
      </c>
      <c r="I25" s="157"/>
      <c r="J25" s="157"/>
      <c r="K25" s="156"/>
      <c r="M25" s="159"/>
      <c r="N25" s="157"/>
    </row>
    <row r="26" spans="1:11" ht="15.75" thickTop="1">
      <c r="A26" s="26"/>
      <c r="B26" s="177"/>
      <c r="C26" s="178"/>
      <c r="D26" s="179"/>
      <c r="E26" s="181"/>
      <c r="F26" s="123"/>
      <c r="G26" s="158"/>
      <c r="H26" s="64"/>
      <c r="I26" s="158"/>
      <c r="J26" s="158"/>
      <c r="K26" s="156"/>
    </row>
    <row r="27" spans="1:11" ht="15">
      <c r="A27" s="26" t="s">
        <v>27</v>
      </c>
      <c r="B27" s="177"/>
      <c r="C27" s="178"/>
      <c r="D27" s="180"/>
      <c r="E27" s="181"/>
      <c r="F27" s="139"/>
      <c r="G27" s="158"/>
      <c r="H27" s="64"/>
      <c r="I27" s="158"/>
      <c r="J27" s="158"/>
      <c r="K27" s="156"/>
    </row>
    <row r="28" spans="1:11" ht="15">
      <c r="A28" s="26" t="s">
        <v>28</v>
      </c>
      <c r="B28" s="31">
        <v>17</v>
      </c>
      <c r="C28" s="137"/>
      <c r="D28" s="138"/>
      <c r="E28" s="139"/>
      <c r="F28" s="33"/>
      <c r="G28" s="160"/>
      <c r="H28" s="64"/>
      <c r="I28" s="160"/>
      <c r="J28" s="160"/>
      <c r="K28" s="156"/>
    </row>
    <row r="29" spans="1:14" ht="15">
      <c r="A29" s="29" t="s">
        <v>29</v>
      </c>
      <c r="B29" s="31"/>
      <c r="C29" s="137"/>
      <c r="D29" s="34">
        <v>300000</v>
      </c>
      <c r="E29" s="33"/>
      <c r="F29" s="34">
        <v>300000</v>
      </c>
      <c r="G29" s="64"/>
      <c r="H29" s="64"/>
      <c r="I29" s="64"/>
      <c r="J29" s="64"/>
      <c r="K29" s="156"/>
      <c r="N29" s="64"/>
    </row>
    <row r="30" spans="1:14" ht="25.5">
      <c r="A30" s="29" t="s">
        <v>13</v>
      </c>
      <c r="B30" s="31"/>
      <c r="C30" s="137"/>
      <c r="D30" s="34">
        <v>182606</v>
      </c>
      <c r="E30" s="33"/>
      <c r="F30" s="34">
        <v>182606</v>
      </c>
      <c r="G30" s="64"/>
      <c r="H30" s="64"/>
      <c r="I30" s="64"/>
      <c r="J30" s="64"/>
      <c r="K30" s="156"/>
      <c r="N30" s="64"/>
    </row>
    <row r="31" spans="1:14" ht="15">
      <c r="A31" s="29" t="s">
        <v>16</v>
      </c>
      <c r="B31" s="31"/>
      <c r="C31" s="137"/>
      <c r="D31" s="34">
        <v>7895252</v>
      </c>
      <c r="E31" s="33"/>
      <c r="F31" s="34">
        <v>7895252</v>
      </c>
      <c r="G31" s="64"/>
      <c r="H31" s="64"/>
      <c r="I31" s="64"/>
      <c r="J31" s="64"/>
      <c r="K31" s="156"/>
      <c r="N31" s="64"/>
    </row>
    <row r="32" spans="1:14" ht="15.75" thickBot="1">
      <c r="A32" s="29" t="s">
        <v>9</v>
      </c>
      <c r="B32" s="31"/>
      <c r="C32" s="137"/>
      <c r="D32" s="13">
        <f>1363923-3158+632-7</f>
        <v>1361390</v>
      </c>
      <c r="E32" s="33"/>
      <c r="F32" s="13">
        <v>1033346</v>
      </c>
      <c r="G32" s="12"/>
      <c r="H32" s="64"/>
      <c r="I32" s="64"/>
      <c r="J32" s="64"/>
      <c r="K32" s="156"/>
      <c r="N32" s="64"/>
    </row>
    <row r="33" spans="1:14" ht="15.75" thickBot="1">
      <c r="A33" s="26" t="s">
        <v>30</v>
      </c>
      <c r="B33" s="31"/>
      <c r="C33" s="137"/>
      <c r="D33" s="36">
        <f>SUM(D29:D32)</f>
        <v>9739248</v>
      </c>
      <c r="E33" s="33"/>
      <c r="F33" s="36">
        <f>SUM(F29:F32)</f>
        <v>9411204</v>
      </c>
      <c r="G33" s="157"/>
      <c r="H33" s="157"/>
      <c r="I33" s="157"/>
      <c r="J33" s="157"/>
      <c r="K33" s="156"/>
      <c r="N33" s="157"/>
    </row>
    <row r="34" spans="1:14" ht="15">
      <c r="A34" s="29"/>
      <c r="B34" s="31"/>
      <c r="C34" s="137"/>
      <c r="D34" s="39"/>
      <c r="E34" s="33"/>
      <c r="F34" s="33"/>
      <c r="G34" s="160"/>
      <c r="H34" s="64"/>
      <c r="I34" s="160"/>
      <c r="J34" s="160"/>
      <c r="K34" s="156"/>
      <c r="N34" s="160"/>
    </row>
    <row r="35" spans="1:14" ht="15">
      <c r="A35" s="26" t="s">
        <v>31</v>
      </c>
      <c r="B35" s="31"/>
      <c r="C35" s="137"/>
      <c r="D35" s="39"/>
      <c r="E35" s="33"/>
      <c r="F35" s="33"/>
      <c r="G35" s="160"/>
      <c r="H35" s="64"/>
      <c r="I35" s="160"/>
      <c r="J35" s="160"/>
      <c r="K35" s="156"/>
      <c r="N35" s="160"/>
    </row>
    <row r="36" spans="1:14" ht="15">
      <c r="A36" s="29" t="s">
        <v>32</v>
      </c>
      <c r="B36" s="31">
        <v>19</v>
      </c>
      <c r="C36" s="137"/>
      <c r="D36" s="34">
        <f>12608351</f>
        <v>12608351</v>
      </c>
      <c r="E36" s="33"/>
      <c r="F36" s="34">
        <v>12608351</v>
      </c>
      <c r="G36" s="64"/>
      <c r="H36" s="64"/>
      <c r="I36" s="64"/>
      <c r="J36" s="64"/>
      <c r="K36" s="156"/>
      <c r="N36" s="64"/>
    </row>
    <row r="37" spans="1:14" ht="15">
      <c r="A37" s="29" t="s">
        <v>33</v>
      </c>
      <c r="B37" s="31">
        <v>20</v>
      </c>
      <c r="C37" s="137"/>
      <c r="D37" s="34">
        <f>4240466-69749</f>
        <v>4170717</v>
      </c>
      <c r="E37" s="33"/>
      <c r="F37" s="34">
        <v>3873186</v>
      </c>
      <c r="G37" s="64"/>
      <c r="H37" s="64"/>
      <c r="I37" s="64"/>
      <c r="J37" s="64"/>
      <c r="K37" s="156"/>
      <c r="N37" s="64"/>
    </row>
    <row r="38" spans="1:14" ht="25.5">
      <c r="A38" s="29" t="s">
        <v>8</v>
      </c>
      <c r="B38" s="31">
        <v>21</v>
      </c>
      <c r="C38" s="137"/>
      <c r="D38" s="34">
        <f>1853070-1-68942-632+2</f>
        <v>1783497</v>
      </c>
      <c r="E38" s="33"/>
      <c r="F38" s="34">
        <v>1852688</v>
      </c>
      <c r="G38" s="64"/>
      <c r="H38" s="64"/>
      <c r="I38" s="64"/>
      <c r="J38" s="64"/>
      <c r="K38" s="156"/>
      <c r="N38" s="64"/>
    </row>
    <row r="39" spans="1:14" ht="15.75" thickBot="1">
      <c r="A39" s="26" t="s">
        <v>35</v>
      </c>
      <c r="B39" s="31"/>
      <c r="C39" s="137"/>
      <c r="D39" s="36">
        <f>SUM(D36:D38)</f>
        <v>18562565</v>
      </c>
      <c r="E39" s="33"/>
      <c r="F39" s="36">
        <f>SUM(F36:F38)</f>
        <v>18334225</v>
      </c>
      <c r="G39" s="157"/>
      <c r="H39" s="157"/>
      <c r="I39" s="157"/>
      <c r="J39" s="157"/>
      <c r="K39" s="156"/>
      <c r="N39" s="157"/>
    </row>
    <row r="40" spans="1:14" ht="15">
      <c r="A40" s="26"/>
      <c r="B40" s="31"/>
      <c r="C40" s="137"/>
      <c r="D40" s="39"/>
      <c r="E40" s="33"/>
      <c r="F40" s="33"/>
      <c r="G40" s="160"/>
      <c r="H40" s="64"/>
      <c r="I40" s="160"/>
      <c r="J40" s="160"/>
      <c r="K40" s="156"/>
      <c r="N40" s="160"/>
    </row>
    <row r="41" spans="1:14" ht="15">
      <c r="A41" s="26" t="s">
        <v>36</v>
      </c>
      <c r="B41" s="31"/>
      <c r="C41" s="137"/>
      <c r="D41" s="39"/>
      <c r="E41" s="33"/>
      <c r="F41" s="33"/>
      <c r="G41" s="160"/>
      <c r="H41" s="64"/>
      <c r="I41" s="160"/>
      <c r="J41" s="160"/>
      <c r="K41" s="156"/>
      <c r="N41" s="160"/>
    </row>
    <row r="42" spans="1:14" ht="15">
      <c r="A42" s="89" t="s">
        <v>32</v>
      </c>
      <c r="B42" s="88">
        <v>19</v>
      </c>
      <c r="C42" s="137"/>
      <c r="D42" s="34"/>
      <c r="E42" s="33"/>
      <c r="F42" s="34"/>
      <c r="G42" s="64"/>
      <c r="H42" s="64"/>
      <c r="I42" s="64"/>
      <c r="J42" s="64"/>
      <c r="K42" s="156"/>
      <c r="N42" s="64"/>
    </row>
    <row r="43" spans="1:14" ht="15">
      <c r="A43" s="29" t="s">
        <v>33</v>
      </c>
      <c r="B43" s="31">
        <v>20</v>
      </c>
      <c r="C43" s="137"/>
      <c r="D43" s="34">
        <f>155000+290787+2120233</f>
        <v>2566020</v>
      </c>
      <c r="E43" s="33"/>
      <c r="F43" s="34">
        <v>2898873</v>
      </c>
      <c r="G43" s="64"/>
      <c r="H43" s="64"/>
      <c r="I43" s="64"/>
      <c r="J43" s="64"/>
      <c r="K43" s="156"/>
      <c r="N43" s="64"/>
    </row>
    <row r="44" spans="1:14" ht="15">
      <c r="A44" s="112" t="s">
        <v>93</v>
      </c>
      <c r="B44" s="111">
        <v>17</v>
      </c>
      <c r="C44" s="137"/>
      <c r="D44" s="34"/>
      <c r="E44" s="33"/>
      <c r="F44" s="34"/>
      <c r="G44" s="64"/>
      <c r="H44" s="64"/>
      <c r="I44" s="64"/>
      <c r="J44" s="64"/>
      <c r="K44" s="156"/>
      <c r="N44" s="64"/>
    </row>
    <row r="45" spans="1:14" ht="25.5">
      <c r="A45" s="29" t="s">
        <v>37</v>
      </c>
      <c r="B45" s="31">
        <v>22</v>
      </c>
      <c r="C45" s="137"/>
      <c r="D45" s="34">
        <f>1524933+1341+148926+96668+5187-1+1879-1073+5</f>
        <v>1777865</v>
      </c>
      <c r="E45" s="33"/>
      <c r="F45" s="34">
        <v>1404495</v>
      </c>
      <c r="G45" s="64"/>
      <c r="H45" s="64"/>
      <c r="I45" s="64"/>
      <c r="J45" s="64"/>
      <c r="K45" s="156"/>
      <c r="N45" s="64"/>
    </row>
    <row r="46" spans="1:14" ht="15">
      <c r="A46" s="29" t="s">
        <v>14</v>
      </c>
      <c r="B46" s="31">
        <v>23</v>
      </c>
      <c r="C46" s="137"/>
      <c r="D46" s="34">
        <f>10000-575</f>
        <v>9425</v>
      </c>
      <c r="E46" s="40"/>
      <c r="F46" s="34">
        <v>8573</v>
      </c>
      <c r="G46" s="64"/>
      <c r="H46" s="64"/>
      <c r="I46" s="64"/>
      <c r="J46" s="64"/>
      <c r="K46" s="156"/>
      <c r="N46" s="64"/>
    </row>
    <row r="47" spans="1:14" ht="25.5">
      <c r="A47" s="26" t="s">
        <v>38</v>
      </c>
      <c r="B47" s="31"/>
      <c r="C47" s="137"/>
      <c r="D47" s="41">
        <f>SUM(D42:D46)</f>
        <v>4353310</v>
      </c>
      <c r="E47" s="33"/>
      <c r="F47" s="41">
        <f>SUM(F42:F46)</f>
        <v>4311941</v>
      </c>
      <c r="G47" s="157"/>
      <c r="H47" s="157"/>
      <c r="I47" s="157"/>
      <c r="J47" s="157"/>
      <c r="K47" s="156"/>
      <c r="N47" s="157"/>
    </row>
    <row r="48" spans="1:14" ht="15.75" thickBot="1">
      <c r="A48" s="26" t="s">
        <v>39</v>
      </c>
      <c r="B48" s="31"/>
      <c r="C48" s="137"/>
      <c r="D48" s="36">
        <f>D39+D47</f>
        <v>22915875</v>
      </c>
      <c r="E48" s="33"/>
      <c r="F48" s="36">
        <f>F39+F47</f>
        <v>22646166</v>
      </c>
      <c r="G48" s="157"/>
      <c r="H48" s="157"/>
      <c r="I48" s="157"/>
      <c r="J48" s="157"/>
      <c r="K48" s="156"/>
      <c r="N48" s="157"/>
    </row>
    <row r="49" spans="1:14" ht="15.75" thickBot="1">
      <c r="A49" s="26" t="s">
        <v>40</v>
      </c>
      <c r="B49" s="31"/>
      <c r="C49" s="137"/>
      <c r="D49" s="37">
        <f>D33+D48</f>
        <v>32655123</v>
      </c>
      <c r="E49" s="33"/>
      <c r="F49" s="37">
        <f>F33+F48</f>
        <v>32057370</v>
      </c>
      <c r="G49" s="157"/>
      <c r="H49" s="157">
        <f>H25-D48</f>
        <v>-947581</v>
      </c>
      <c r="I49" s="157"/>
      <c r="J49" s="157"/>
      <c r="K49" s="156"/>
      <c r="M49" s="159"/>
      <c r="N49" s="157"/>
    </row>
    <row r="50" spans="4:11" ht="15.75" thickTop="1">
      <c r="D50" s="110">
        <f>D25-D49</f>
        <v>0</v>
      </c>
      <c r="E50" s="55"/>
      <c r="F50" s="55">
        <f>F25-F49</f>
        <v>0</v>
      </c>
      <c r="G50" s="161"/>
      <c r="H50" s="162"/>
      <c r="I50" s="162"/>
      <c r="J50" s="162"/>
      <c r="K50" s="64"/>
    </row>
    <row r="51" spans="1:10" ht="15">
      <c r="A51" s="44"/>
      <c r="J51" s="64"/>
    </row>
    <row r="52" spans="1:10" ht="15">
      <c r="A52" s="72" t="s">
        <v>111</v>
      </c>
      <c r="H52" s="168">
        <f>H49/30000</f>
        <v>-31.586033333333333</v>
      </c>
      <c r="I52" s="163"/>
      <c r="J52" s="164"/>
    </row>
  </sheetData>
  <sheetProtection/>
  <mergeCells count="7">
    <mergeCell ref="A1:F1"/>
    <mergeCell ref="A2:F2"/>
    <mergeCell ref="B4:B5"/>
    <mergeCell ref="B26:B27"/>
    <mergeCell ref="C26:C27"/>
    <mergeCell ref="D26:D27"/>
    <mergeCell ref="E26:E27"/>
  </mergeCells>
  <hyperlinks>
    <hyperlink ref="B9" r:id="rId1" display="_Property,_plant_and"/>
  </hyperlinks>
  <printOptions/>
  <pageMargins left="0.7" right="0.7" top="0.75" bottom="0.75" header="0.3" footer="0.3"/>
  <pageSetup horizontalDpi="600" verticalDpi="600" orientation="portrait" paperSize="9" scale="8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6.140625" style="1" customWidth="1"/>
    <col min="2" max="2" width="16.7109375" style="80" customWidth="1"/>
    <col min="3" max="3" width="6.57421875" style="25" customWidth="1"/>
    <col min="4" max="4" width="17.421875" style="54" customWidth="1"/>
    <col min="6" max="6" width="12.421875" style="79" bestFit="1" customWidth="1"/>
    <col min="7" max="7" width="11.7109375" style="96" customWidth="1"/>
    <col min="8" max="8" width="14.28125" style="79" customWidth="1"/>
    <col min="9" max="10" width="9.140625" style="79" customWidth="1"/>
    <col min="11" max="11" width="14.421875" style="79" customWidth="1"/>
    <col min="12" max="12" width="9.140625" style="79" customWidth="1"/>
  </cols>
  <sheetData>
    <row r="1" spans="1:4" ht="15.75">
      <c r="A1" s="183" t="s">
        <v>11</v>
      </c>
      <c r="B1" s="183"/>
      <c r="C1" s="183"/>
      <c r="D1" s="183"/>
    </row>
    <row r="2" spans="1:4" ht="15.75">
      <c r="A2" s="184" t="s">
        <v>105</v>
      </c>
      <c r="B2" s="184"/>
      <c r="C2" s="184"/>
      <c r="D2" s="184"/>
    </row>
    <row r="3" spans="1:8" ht="15">
      <c r="A3" s="188"/>
      <c r="B3" s="169"/>
      <c r="C3" s="87"/>
      <c r="D3" s="46"/>
      <c r="F3" s="146"/>
      <c r="H3" s="146"/>
    </row>
    <row r="4" spans="1:11" ht="15">
      <c r="A4" s="188"/>
      <c r="B4" s="81" t="s">
        <v>110</v>
      </c>
      <c r="C4" s="48"/>
      <c r="D4" s="81" t="s">
        <v>109</v>
      </c>
      <c r="F4" s="86"/>
      <c r="H4" s="147"/>
      <c r="K4" s="147"/>
    </row>
    <row r="5" spans="1:11" ht="15.75" thickBot="1">
      <c r="A5" s="3"/>
      <c r="B5" s="82" t="s">
        <v>0</v>
      </c>
      <c r="C5" s="48"/>
      <c r="D5" s="49" t="s">
        <v>0</v>
      </c>
      <c r="F5" s="86"/>
      <c r="H5" s="86"/>
      <c r="K5" s="86"/>
    </row>
    <row r="6" spans="1:11" ht="15">
      <c r="A6" s="4" t="s">
        <v>41</v>
      </c>
      <c r="B6" s="83"/>
      <c r="C6" s="51"/>
      <c r="D6" s="52"/>
      <c r="F6" s="84"/>
      <c r="H6" s="84"/>
      <c r="K6" s="84"/>
    </row>
    <row r="7" spans="1:11" ht="25.5">
      <c r="A7" s="3" t="s">
        <v>42</v>
      </c>
      <c r="B7" s="84">
        <v>1574363</v>
      </c>
      <c r="C7" s="51"/>
      <c r="D7" s="50">
        <v>3606835</v>
      </c>
      <c r="F7" s="84"/>
      <c r="G7" s="119"/>
      <c r="H7" s="84"/>
      <c r="K7" s="84"/>
    </row>
    <row r="8" spans="1:11" ht="15">
      <c r="A8" s="3" t="s">
        <v>100</v>
      </c>
      <c r="B8" s="12">
        <f>-1001423-14464-150000-65252-2257</f>
        <v>-1233396</v>
      </c>
      <c r="C8" s="51"/>
      <c r="D8" s="12">
        <v>-1217017</v>
      </c>
      <c r="F8" s="12"/>
      <c r="G8" s="119"/>
      <c r="H8" s="12"/>
      <c r="K8" s="12"/>
    </row>
    <row r="9" spans="1:11" ht="15">
      <c r="A9" s="3" t="s">
        <v>43</v>
      </c>
      <c r="B9" s="12">
        <v>-87198</v>
      </c>
      <c r="C9" s="51"/>
      <c r="D9" s="12">
        <v>-93787</v>
      </c>
      <c r="F9" s="12"/>
      <c r="G9" s="119"/>
      <c r="H9" s="12"/>
      <c r="K9" s="12"/>
    </row>
    <row r="10" spans="1:12" s="115" customFormat="1" ht="15">
      <c r="A10" s="116" t="s">
        <v>98</v>
      </c>
      <c r="B10" s="12"/>
      <c r="C10" s="51"/>
      <c r="D10" s="12"/>
      <c r="F10" s="12"/>
      <c r="G10" s="119"/>
      <c r="H10" s="12"/>
      <c r="I10" s="79"/>
      <c r="J10" s="79"/>
      <c r="K10" s="12"/>
      <c r="L10" s="79"/>
    </row>
    <row r="11" spans="1:11" ht="15.75" thickBot="1">
      <c r="A11" s="3" t="s">
        <v>44</v>
      </c>
      <c r="B11" s="85">
        <v>515</v>
      </c>
      <c r="C11" s="51"/>
      <c r="D11" s="53">
        <v>564</v>
      </c>
      <c r="F11" s="84"/>
      <c r="G11" s="119"/>
      <c r="H11" s="84"/>
      <c r="K11" s="84"/>
    </row>
    <row r="12" spans="1:11" ht="38.25">
      <c r="A12" s="2" t="s">
        <v>45</v>
      </c>
      <c r="B12" s="81">
        <f>SUM(B7:B11)</f>
        <v>254284</v>
      </c>
      <c r="C12" s="47"/>
      <c r="D12" s="47">
        <f>SUM(D7:D11)</f>
        <v>2296595</v>
      </c>
      <c r="F12" s="86"/>
      <c r="G12" s="119"/>
      <c r="H12" s="86"/>
      <c r="K12" s="86"/>
    </row>
    <row r="13" spans="1:11" ht="15">
      <c r="A13" s="3" t="s">
        <v>46</v>
      </c>
      <c r="B13" s="12">
        <v>-8721</v>
      </c>
      <c r="C13" s="51"/>
      <c r="D13" s="12">
        <v>-385655</v>
      </c>
      <c r="F13" s="12"/>
      <c r="G13" s="119"/>
      <c r="H13" s="12"/>
      <c r="K13" s="12"/>
    </row>
    <row r="14" spans="1:11" ht="15">
      <c r="A14" s="3" t="s">
        <v>47</v>
      </c>
      <c r="B14" s="84">
        <v>170919</v>
      </c>
      <c r="C14" s="51"/>
      <c r="D14" s="84">
        <v>103177</v>
      </c>
      <c r="F14" s="84"/>
      <c r="G14" s="119"/>
      <c r="H14" s="84"/>
      <c r="K14" s="84"/>
    </row>
    <row r="15" spans="1:11" ht="26.25" thickBot="1">
      <c r="A15" s="4" t="s">
        <v>48</v>
      </c>
      <c r="B15" s="67">
        <f>SUM(B12:B14)</f>
        <v>416482</v>
      </c>
      <c r="C15" s="51"/>
      <c r="D15" s="67">
        <f>SUM(D12:D14)</f>
        <v>2014117</v>
      </c>
      <c r="F15" s="19"/>
      <c r="G15" s="119"/>
      <c r="H15" s="19"/>
      <c r="K15" s="19"/>
    </row>
    <row r="16" spans="1:11" ht="15">
      <c r="A16" s="4"/>
      <c r="B16" s="81"/>
      <c r="C16" s="44"/>
      <c r="D16" s="46"/>
      <c r="F16" s="86"/>
      <c r="G16" s="119"/>
      <c r="H16" s="86"/>
      <c r="K16" s="86"/>
    </row>
    <row r="17" spans="1:11" ht="15">
      <c r="A17" s="4" t="s">
        <v>49</v>
      </c>
      <c r="B17" s="86"/>
      <c r="C17" s="44"/>
      <c r="D17" s="46"/>
      <c r="F17" s="86"/>
      <c r="G17" s="119"/>
      <c r="H17" s="86"/>
      <c r="K17" s="86"/>
    </row>
    <row r="18" spans="1:11" ht="15">
      <c r="A18" s="3" t="s">
        <v>50</v>
      </c>
      <c r="B18" s="12">
        <v>-42471</v>
      </c>
      <c r="C18" s="51"/>
      <c r="D18" s="12">
        <v>-500</v>
      </c>
      <c r="F18" s="12"/>
      <c r="G18" s="119"/>
      <c r="H18" s="12"/>
      <c r="K18" s="12"/>
    </row>
    <row r="19" spans="1:11" ht="15">
      <c r="A19" s="3" t="s">
        <v>51</v>
      </c>
      <c r="B19" s="12"/>
      <c r="C19" s="51"/>
      <c r="D19" s="12"/>
      <c r="F19" s="12"/>
      <c r="G19" s="119"/>
      <c r="H19" s="84"/>
      <c r="K19" s="84"/>
    </row>
    <row r="20" spans="1:12" s="115" customFormat="1" ht="15">
      <c r="A20" s="116" t="s">
        <v>101</v>
      </c>
      <c r="B20" s="12">
        <f>-5000+5000</f>
        <v>0</v>
      </c>
      <c r="C20" s="51"/>
      <c r="D20" s="12"/>
      <c r="F20" s="12"/>
      <c r="G20" s="84"/>
      <c r="H20" s="12"/>
      <c r="I20" s="79"/>
      <c r="J20" s="79"/>
      <c r="K20" s="12"/>
      <c r="L20" s="79"/>
    </row>
    <row r="21" spans="1:11" ht="15">
      <c r="A21" s="3" t="s">
        <v>52</v>
      </c>
      <c r="B21" s="12">
        <v>-2639990</v>
      </c>
      <c r="C21" s="51"/>
      <c r="D21" s="12">
        <v>-3160008</v>
      </c>
      <c r="F21" s="12"/>
      <c r="G21" s="119"/>
      <c r="H21" s="12"/>
      <c r="K21" s="12"/>
    </row>
    <row r="22" spans="1:11" ht="15.75" thickBot="1">
      <c r="A22" s="3" t="s">
        <v>53</v>
      </c>
      <c r="B22" s="85">
        <v>2007773</v>
      </c>
      <c r="C22" s="51"/>
      <c r="D22" s="53">
        <v>1220478</v>
      </c>
      <c r="F22" s="84"/>
      <c r="G22" s="119"/>
      <c r="H22" s="84"/>
      <c r="K22" s="84"/>
    </row>
    <row r="23" spans="1:11" ht="26.25" thickBot="1">
      <c r="A23" s="4" t="s">
        <v>54</v>
      </c>
      <c r="B23" s="67">
        <f>SUM(B18:B22)</f>
        <v>-674688</v>
      </c>
      <c r="C23" s="44"/>
      <c r="D23" s="24">
        <f>SUM(D18:D22)</f>
        <v>-1940030</v>
      </c>
      <c r="F23" s="19"/>
      <c r="G23" s="119"/>
      <c r="H23" s="19"/>
      <c r="K23" s="19"/>
    </row>
    <row r="24" spans="1:11" ht="15">
      <c r="A24" s="3"/>
      <c r="B24" s="83"/>
      <c r="C24" s="51"/>
      <c r="D24" s="52"/>
      <c r="F24" s="84"/>
      <c r="G24" s="119"/>
      <c r="H24" s="84"/>
      <c r="K24" s="84"/>
    </row>
    <row r="25" spans="1:11" ht="15">
      <c r="A25" s="4" t="s">
        <v>55</v>
      </c>
      <c r="B25" s="83"/>
      <c r="C25" s="51"/>
      <c r="D25" s="52"/>
      <c r="F25" s="84"/>
      <c r="G25" s="119"/>
      <c r="H25" s="84"/>
      <c r="K25" s="84"/>
    </row>
    <row r="26" spans="1:11" ht="15">
      <c r="A26" s="71" t="s">
        <v>84</v>
      </c>
      <c r="B26" s="83">
        <f>421936</f>
        <v>421936</v>
      </c>
      <c r="C26" s="51"/>
      <c r="D26" s="83"/>
      <c r="F26" s="84"/>
      <c r="G26" s="12"/>
      <c r="H26" s="84"/>
      <c r="K26" s="84"/>
    </row>
    <row r="27" spans="1:11" ht="15">
      <c r="A27" s="3" t="s">
        <v>56</v>
      </c>
      <c r="B27" s="12">
        <v>-655000</v>
      </c>
      <c r="C27" s="51"/>
      <c r="D27" s="12">
        <v>-641714</v>
      </c>
      <c r="F27" s="12"/>
      <c r="G27" s="119"/>
      <c r="H27" s="12"/>
      <c r="K27" s="12"/>
    </row>
    <row r="28" spans="1:11" ht="15">
      <c r="A28" s="3" t="s">
        <v>85</v>
      </c>
      <c r="B28" s="12"/>
      <c r="C28" s="51"/>
      <c r="D28" s="12">
        <v>-6213899</v>
      </c>
      <c r="F28" s="12"/>
      <c r="G28" s="119"/>
      <c r="H28" s="84"/>
      <c r="K28" s="84"/>
    </row>
    <row r="29" spans="1:11" ht="15">
      <c r="A29" s="71" t="s">
        <v>99</v>
      </c>
      <c r="B29" s="12"/>
      <c r="C29" s="51"/>
      <c r="D29" s="12"/>
      <c r="F29" s="12"/>
      <c r="G29" s="119"/>
      <c r="H29" s="84"/>
      <c r="K29" s="84"/>
    </row>
    <row r="30" spans="1:11" ht="15.75" thickBot="1">
      <c r="A30" s="116" t="s">
        <v>92</v>
      </c>
      <c r="B30" s="13"/>
      <c r="C30" s="51"/>
      <c r="D30" s="13"/>
      <c r="F30" s="12"/>
      <c r="G30" s="119"/>
      <c r="H30" s="12"/>
      <c r="K30" s="12"/>
    </row>
    <row r="31" spans="1:11" ht="26.25" thickBot="1">
      <c r="A31" s="4" t="s">
        <v>57</v>
      </c>
      <c r="B31" s="67">
        <f>SUM(B26:B30)</f>
        <v>-233064</v>
      </c>
      <c r="C31" s="44"/>
      <c r="D31" s="24">
        <f>SUM(D26:D30)</f>
        <v>-6855613</v>
      </c>
      <c r="F31" s="19"/>
      <c r="G31" s="119"/>
      <c r="H31" s="19"/>
      <c r="K31" s="19"/>
    </row>
    <row r="32" spans="1:11" ht="15">
      <c r="A32" s="4"/>
      <c r="C32" s="187"/>
      <c r="D32" s="73"/>
      <c r="F32" s="170"/>
      <c r="G32" s="119"/>
      <c r="H32" s="170"/>
      <c r="K32" s="170"/>
    </row>
    <row r="33" spans="1:11" ht="25.5">
      <c r="A33" s="4" t="s">
        <v>58</v>
      </c>
      <c r="B33" s="74">
        <f>B15+B23+B31</f>
        <v>-491270</v>
      </c>
      <c r="C33" s="187"/>
      <c r="D33" s="74">
        <f>D15+D23+D31</f>
        <v>-6781526</v>
      </c>
      <c r="F33" s="74"/>
      <c r="G33" s="119"/>
      <c r="H33" s="74"/>
      <c r="K33" s="74"/>
    </row>
    <row r="34" spans="1:11" ht="26.25" thickBot="1">
      <c r="A34" s="3" t="s">
        <v>59</v>
      </c>
      <c r="B34" s="85"/>
      <c r="C34" s="44"/>
      <c r="D34" s="13"/>
      <c r="F34" s="84"/>
      <c r="G34" s="119"/>
      <c r="H34" s="84"/>
      <c r="K34" s="84"/>
    </row>
    <row r="35" spans="1:11" ht="15.75" thickBot="1">
      <c r="A35" s="3" t="s">
        <v>60</v>
      </c>
      <c r="B35" s="85">
        <v>564927</v>
      </c>
      <c r="C35" s="51"/>
      <c r="D35" s="85">
        <v>6796507</v>
      </c>
      <c r="F35" s="84"/>
      <c r="G35" s="119"/>
      <c r="H35" s="84"/>
      <c r="K35" s="84"/>
    </row>
    <row r="36" spans="1:11" ht="15">
      <c r="A36" s="4" t="s">
        <v>61</v>
      </c>
      <c r="B36" s="185">
        <f>B33+B35+B34</f>
        <v>73657</v>
      </c>
      <c r="C36" s="187"/>
      <c r="D36" s="185">
        <f>D33+D35+D34</f>
        <v>14981</v>
      </c>
      <c r="F36" s="182"/>
      <c r="G36" s="119"/>
      <c r="H36" s="182"/>
      <c r="K36" s="182"/>
    </row>
    <row r="37" spans="1:11" ht="15.75" thickBot="1">
      <c r="A37" s="3"/>
      <c r="B37" s="186"/>
      <c r="C37" s="187"/>
      <c r="D37" s="186"/>
      <c r="F37" s="182"/>
      <c r="G37" s="119"/>
      <c r="H37" s="182"/>
      <c r="K37" s="182"/>
    </row>
    <row r="38" ht="15.75" thickTop="1">
      <c r="A38" s="5"/>
    </row>
    <row r="39" spans="1:8" ht="15">
      <c r="A39" s="6"/>
      <c r="H39" s="84"/>
    </row>
    <row r="40" ht="15">
      <c r="H40" s="159"/>
    </row>
  </sheetData>
  <sheetProtection/>
  <mergeCells count="10">
    <mergeCell ref="K36:K37"/>
    <mergeCell ref="H36:H37"/>
    <mergeCell ref="F36:F37"/>
    <mergeCell ref="A1:D1"/>
    <mergeCell ref="A2:D2"/>
    <mergeCell ref="B36:B37"/>
    <mergeCell ref="C36:C37"/>
    <mergeCell ref="D36:D37"/>
    <mergeCell ref="A3:A4"/>
    <mergeCell ref="C32:C33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26.8515625" style="0" customWidth="1"/>
    <col min="4" max="4" width="11.140625" style="0" customWidth="1"/>
    <col min="6" max="6" width="14.421875" style="0" customWidth="1"/>
    <col min="8" max="8" width="12.7109375" style="0" customWidth="1"/>
    <col min="10" max="10" width="11.8515625" style="0" customWidth="1"/>
  </cols>
  <sheetData>
    <row r="1" spans="1:10" ht="15">
      <c r="A1" s="189" t="s">
        <v>12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">
      <c r="A2" s="189" t="s">
        <v>106</v>
      </c>
      <c r="B2" s="189"/>
      <c r="C2" s="189"/>
      <c r="D2" s="189"/>
      <c r="E2" s="189"/>
      <c r="F2" s="189"/>
      <c r="G2" s="189"/>
      <c r="H2" s="189"/>
      <c r="I2" s="189"/>
      <c r="J2" s="189"/>
    </row>
    <row r="4" spans="1:10" ht="39" thickBot="1">
      <c r="A4" s="21" t="s">
        <v>77</v>
      </c>
      <c r="B4" s="14" t="s">
        <v>78</v>
      </c>
      <c r="C4" s="8"/>
      <c r="D4" s="14" t="s">
        <v>16</v>
      </c>
      <c r="E4" s="8"/>
      <c r="F4" s="14" t="s">
        <v>13</v>
      </c>
      <c r="G4" s="8"/>
      <c r="H4" s="14" t="s">
        <v>79</v>
      </c>
      <c r="I4" s="8"/>
      <c r="J4" s="14" t="s">
        <v>80</v>
      </c>
    </row>
    <row r="5" spans="1:10" ht="15">
      <c r="A5" s="7" t="s">
        <v>91</v>
      </c>
      <c r="B5" s="56">
        <v>300000</v>
      </c>
      <c r="C5" s="16"/>
      <c r="D5" s="56">
        <v>5958510</v>
      </c>
      <c r="E5" s="56"/>
      <c r="F5" s="56">
        <v>182606</v>
      </c>
      <c r="G5" s="16"/>
      <c r="H5" s="56">
        <v>119404</v>
      </c>
      <c r="I5" s="16"/>
      <c r="J5" s="19">
        <f>SUM(B5:I5)</f>
        <v>6560520</v>
      </c>
    </row>
    <row r="6" spans="1:10" ht="36.75" customHeight="1">
      <c r="A6" s="10" t="s">
        <v>72</v>
      </c>
      <c r="B6" s="61" t="s">
        <v>34</v>
      </c>
      <c r="C6" s="61"/>
      <c r="D6" s="61" t="s">
        <v>34</v>
      </c>
      <c r="E6" s="61"/>
      <c r="F6" s="61" t="s">
        <v>34</v>
      </c>
      <c r="G6" s="61"/>
      <c r="H6" s="34">
        <f>2952219-1535</f>
        <v>2950684</v>
      </c>
      <c r="I6" s="15"/>
      <c r="J6" s="12">
        <f>SUM(B6:I6)</f>
        <v>2950684</v>
      </c>
    </row>
    <row r="7" spans="1:10" ht="15">
      <c r="A7" s="60" t="s">
        <v>82</v>
      </c>
      <c r="B7" s="61"/>
      <c r="C7" s="61"/>
      <c r="D7" s="61"/>
      <c r="E7" s="61"/>
      <c r="F7" s="61"/>
      <c r="G7" s="61"/>
      <c r="H7" s="12">
        <v>-100000</v>
      </c>
      <c r="I7" s="15"/>
      <c r="J7" s="12">
        <f>SUM(B7:I7)</f>
        <v>-100000</v>
      </c>
    </row>
    <row r="8" spans="1:10" ht="25.5">
      <c r="A8" s="10" t="s">
        <v>81</v>
      </c>
      <c r="B8" s="63" t="s">
        <v>34</v>
      </c>
      <c r="C8" s="61"/>
      <c r="D8" s="64">
        <v>1936742</v>
      </c>
      <c r="E8" s="61"/>
      <c r="F8" s="63" t="s">
        <v>34</v>
      </c>
      <c r="G8" s="63"/>
      <c r="H8" s="12">
        <v>-1936742</v>
      </c>
      <c r="I8" s="63"/>
      <c r="J8" s="12">
        <f>SUM(B8:I8)</f>
        <v>0</v>
      </c>
    </row>
    <row r="9" spans="1:10" ht="15.75" thickBot="1">
      <c r="A9" s="7" t="s">
        <v>95</v>
      </c>
      <c r="B9" s="62">
        <f>SUM(B5:B8)</f>
        <v>300000</v>
      </c>
      <c r="C9" s="15"/>
      <c r="D9" s="62">
        <f>SUM(D5:D8)</f>
        <v>7895252</v>
      </c>
      <c r="E9" s="62"/>
      <c r="F9" s="62">
        <f>SUM(F5:F8)</f>
        <v>182606</v>
      </c>
      <c r="G9" s="62"/>
      <c r="H9" s="62">
        <f>SUM(H5:H8)</f>
        <v>1033346</v>
      </c>
      <c r="I9" s="62"/>
      <c r="J9" s="62">
        <f>SUM(J5:J8)</f>
        <v>9411204</v>
      </c>
    </row>
    <row r="10" spans="1:10" ht="15.75" thickTop="1">
      <c r="A10" s="10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57" customFormat="1" ht="15">
      <c r="A11" s="7" t="s">
        <v>107</v>
      </c>
      <c r="B11" s="56">
        <v>300000</v>
      </c>
      <c r="C11" s="16"/>
      <c r="D11" s="56">
        <f>D9</f>
        <v>7895252</v>
      </c>
      <c r="E11" s="56"/>
      <c r="F11" s="56">
        <f>F9</f>
        <v>182606</v>
      </c>
      <c r="G11" s="56"/>
      <c r="H11" s="56">
        <f>H9</f>
        <v>1033346</v>
      </c>
      <c r="I11" s="16"/>
      <c r="J11" s="19">
        <f>SUM(B11:I11)</f>
        <v>9411204</v>
      </c>
    </row>
    <row r="12" spans="1:10" ht="25.5">
      <c r="A12" s="10" t="s">
        <v>75</v>
      </c>
      <c r="B12" s="15" t="s">
        <v>34</v>
      </c>
      <c r="C12" s="15"/>
      <c r="D12" s="15" t="s">
        <v>34</v>
      </c>
      <c r="E12" s="15"/>
      <c r="F12" s="15" t="s">
        <v>34</v>
      </c>
      <c r="G12" s="15"/>
      <c r="H12" s="12">
        <f>ОПУ!C17</f>
        <v>328044</v>
      </c>
      <c r="I12" s="15"/>
      <c r="J12" s="12">
        <f>SUM(B12:I12)</f>
        <v>328044</v>
      </c>
    </row>
    <row r="13" spans="1:10" ht="15">
      <c r="A13" s="114" t="s">
        <v>97</v>
      </c>
      <c r="B13" s="65"/>
      <c r="C13" s="65"/>
      <c r="D13" s="66"/>
      <c r="E13" s="65"/>
      <c r="F13" s="65"/>
      <c r="G13" s="65"/>
      <c r="H13" s="12"/>
      <c r="I13" s="65"/>
      <c r="J13" s="12">
        <f>SUM(B13:I13)</f>
        <v>0</v>
      </c>
    </row>
    <row r="14" spans="1:10" ht="15.75" thickBot="1">
      <c r="A14" s="7" t="s">
        <v>108</v>
      </c>
      <c r="B14" s="45">
        <f>SUM(B11:B13)</f>
        <v>300000</v>
      </c>
      <c r="C14" s="15"/>
      <c r="D14" s="62">
        <f>SUM(D11:D13)</f>
        <v>7895252</v>
      </c>
      <c r="E14" s="22"/>
      <c r="F14" s="62">
        <f>SUM(F11:F13)</f>
        <v>182606</v>
      </c>
      <c r="G14" s="22"/>
      <c r="H14" s="45">
        <f>SUM(H11:H13)</f>
        <v>1361390</v>
      </c>
      <c r="I14" s="22"/>
      <c r="J14" s="62">
        <f>SUM(J11:J13)</f>
        <v>9739248</v>
      </c>
    </row>
    <row r="15" ht="15.75" thickTop="1"/>
    <row r="17" ht="15">
      <c r="D17" s="58"/>
    </row>
    <row r="20" ht="15">
      <c r="E20" s="12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2020-01-31T06:03:24Z</cp:lastPrinted>
  <dcterms:created xsi:type="dcterms:W3CDTF">2010-04-07T05:06:39Z</dcterms:created>
  <dcterms:modified xsi:type="dcterms:W3CDTF">2020-05-19T12:38:51Z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