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2\3 КВАРТАЛ\Финал\КASE\"/>
    </mc:Choice>
  </mc:AlternateContent>
  <bookViews>
    <workbookView xWindow="0" yWindow="0" windowWidth="28800" windowHeight="11835" activeTab="3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2" localSheetId="1">Ф2!#REF!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Ф1!$A$1:$E$59</definedName>
    <definedName name="_xlnm.Print_Area" localSheetId="3">Ф4!$B$1:$J$35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J12" i="7"/>
  <c r="H12" i="7"/>
  <c r="J11" i="7"/>
  <c r="H11" i="7"/>
  <c r="I8" i="7"/>
  <c r="G14" i="7"/>
  <c r="D51" i="6"/>
  <c r="B51" i="6"/>
  <c r="C42" i="2" l="1"/>
  <c r="J25" i="7" l="1"/>
  <c r="H25" i="7"/>
  <c r="G28" i="7"/>
  <c r="B40" i="6" l="1"/>
  <c r="H26" i="7" l="1"/>
  <c r="J26" i="7" s="1"/>
  <c r="H27" i="7"/>
  <c r="J27" i="7" s="1"/>
  <c r="H28" i="7"/>
  <c r="J28" i="7" s="1"/>
  <c r="H29" i="7"/>
  <c r="J29" i="7" s="1"/>
  <c r="H24" i="7"/>
  <c r="J24" i="7" s="1"/>
  <c r="I21" i="7"/>
  <c r="G21" i="7"/>
  <c r="H21" i="7" s="1"/>
  <c r="D18" i="6"/>
  <c r="D30" i="6" s="1"/>
  <c r="E42" i="2" l="1"/>
  <c r="E26" i="2"/>
  <c r="E52" i="2"/>
  <c r="J21" i="7" l="1"/>
  <c r="H14" i="7" l="1"/>
  <c r="J14" i="7" s="1"/>
  <c r="H13" i="7"/>
  <c r="J13" i="7" s="1"/>
  <c r="H7" i="7"/>
  <c r="J7" i="7" s="1"/>
  <c r="I10" i="7"/>
  <c r="I15" i="7"/>
  <c r="F51" i="2" s="1"/>
  <c r="C10" i="7"/>
  <c r="C15" i="7" s="1"/>
  <c r="F45" i="2" s="1"/>
  <c r="E10" i="7"/>
  <c r="E15" i="7" s="1"/>
  <c r="F47" i="2" s="1"/>
  <c r="F10" i="7"/>
  <c r="F15" i="7"/>
  <c r="F48" i="2" s="1"/>
  <c r="C50" i="2"/>
  <c r="C52" i="2" s="1"/>
  <c r="I23" i="7"/>
  <c r="I30" i="7" s="1"/>
  <c r="C23" i="7"/>
  <c r="C30" i="7" s="1"/>
  <c r="E23" i="7"/>
  <c r="E30" i="7" s="1"/>
  <c r="F23" i="7"/>
  <c r="F30" i="7" s="1"/>
  <c r="G23" i="7"/>
  <c r="G30" i="7" s="1"/>
  <c r="B33" i="7"/>
  <c r="B18" i="6"/>
  <c r="B30" i="6" s="1"/>
  <c r="D40" i="6"/>
  <c r="A61" i="6"/>
  <c r="E50" i="5"/>
  <c r="E44" i="5"/>
  <c r="D22" i="7" s="1"/>
  <c r="H22" i="7" s="1"/>
  <c r="J22" i="7" s="1"/>
  <c r="E17" i="5"/>
  <c r="E10" i="5"/>
  <c r="E13" i="5"/>
  <c r="E36" i="5"/>
  <c r="A55" i="5"/>
  <c r="B3" i="7"/>
  <c r="D63" i="6"/>
  <c r="D61" i="6"/>
  <c r="E57" i="5"/>
  <c r="E55" i="5"/>
  <c r="C44" i="5"/>
  <c r="D9" i="7" s="1"/>
  <c r="D10" i="7" s="1"/>
  <c r="D15" i="7" s="1"/>
  <c r="F46" i="2" s="1"/>
  <c r="C17" i="5"/>
  <c r="C10" i="5"/>
  <c r="C13" i="5" s="1"/>
  <c r="E50" i="2"/>
  <c r="C26" i="2"/>
  <c r="D23" i="7" l="1"/>
  <c r="D30" i="7" s="1"/>
  <c r="H30" i="7" s="1"/>
  <c r="H23" i="7"/>
  <c r="J23" i="7" s="1"/>
  <c r="J30" i="7" s="1"/>
  <c r="C26" i="5"/>
  <c r="C30" i="5" s="1"/>
  <c r="C32" i="5" s="1"/>
  <c r="H9" i="7"/>
  <c r="J9" i="7" s="1"/>
  <c r="D55" i="6"/>
  <c r="D57" i="6" s="1"/>
  <c r="E26" i="5"/>
  <c r="E30" i="5" s="1"/>
  <c r="E32" i="5" s="1"/>
  <c r="E45" i="5" s="1"/>
  <c r="E53" i="2"/>
  <c r="E54" i="2" s="1"/>
  <c r="B55" i="6"/>
  <c r="B57" i="6" s="1"/>
  <c r="C53" i="2"/>
  <c r="C54" i="2" s="1"/>
  <c r="C36" i="5" l="1"/>
  <c r="C45" i="5"/>
  <c r="C50" i="5" s="1"/>
  <c r="G10" i="7" l="1"/>
  <c r="G15" i="7" s="1"/>
  <c r="H8" i="7"/>
  <c r="H10" i="7" l="1"/>
  <c r="J10" i="7" s="1"/>
  <c r="J15" i="7" s="1"/>
  <c r="J8" i="7"/>
  <c r="F49" i="2"/>
  <c r="H15" i="7"/>
  <c r="F50" i="2" s="1"/>
  <c r="F52" i="2" l="1"/>
</calcChain>
</file>

<file path=xl/sharedStrings.xml><?xml version="1.0" encoding="utf-8"?>
<sst xmlns="http://schemas.openxmlformats.org/spreadsheetml/2006/main" count="231" uniqueCount="171">
  <si>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</si>
  <si>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</si>
  <si>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</si>
  <si>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</si>
  <si>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</si>
  <si>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</si>
  <si>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</si>
  <si>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</si>
  <si>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</si>
  <si>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</si>
  <si>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</si>
  <si>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</si>
  <si>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</si>
  <si>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</si>
  <si>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</si>
  <si>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</si>
  <si>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</si>
  <si>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</si>
  <si>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</si>
  <si>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</si>
  <si>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</si>
  <si>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</si>
  <si>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</si>
  <si>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</si>
  <si>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</si>
  <si>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</si>
  <si>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</si>
  <si>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</si>
  <si>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</si>
  <si>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</si>
  <si>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</si>
  <si>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</si>
  <si>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</si>
  <si>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</si>
  <si>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</si>
  <si>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</si>
  <si>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</si>
  <si>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</si>
  <si>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</si>
  <si>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</si>
  <si>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</si>
  <si>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</si>
  <si>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</si>
  <si>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</si>
  <si>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</si>
  <si>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</si>
  <si>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</si>
  <si>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</si>
  <si>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Чистые заработанные страховые премии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</si>
  <si>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</si>
  <si>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</si>
  <si>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</si>
  <si>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 -    Чистое изменение справедливой стоимости</t>
  </si>
  <si>
    <t xml:space="preserve"> - владельцам Холдинга</t>
  </si>
  <si>
    <t xml:space="preserve"> - неконтролирующим долям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</si>
  <si>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</si>
  <si>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</si>
  <si>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</si>
  <si>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</si>
  <si>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</si>
  <si>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</si>
  <si>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</si>
  <si>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</si>
  <si>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</si>
  <si>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</si>
  <si>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</si>
  <si>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</si>
  <si>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</si>
  <si>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</si>
  <si>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</si>
  <si>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</si>
  <si>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</si>
  <si>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</si>
  <si>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</si>
  <si>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</si>
  <si>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</si>
  <si>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</si>
  <si>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</si>
  <si>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</si>
  <si>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</si>
  <si>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</si>
  <si>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</si>
  <si>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</si>
  <si>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</si>
  <si>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</si>
  <si>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</si>
  <si>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</si>
  <si>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</si>
  <si>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</si>
  <si>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Главный бухгалтер</t>
  </si>
  <si>
    <t>Есенгараева К.Д.</t>
  </si>
  <si>
    <t xml:space="preserve">Чистые расходы по страховым выплатам и по изменениям в резервах по договорам страхования </t>
  </si>
  <si>
    <t>Резерв справедливой стоимости ценных бумаг: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</si>
  <si>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</si>
  <si>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</si>
  <si>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</si>
  <si>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</si>
  <si>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</si>
  <si>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</si>
  <si>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</si>
  <si>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</si>
  <si>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</si>
  <si>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</si>
  <si>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</si>
  <si>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</si>
  <si>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</si>
  <si>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</si>
  <si>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</si>
  <si>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</si>
  <si>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</si>
  <si>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</si>
  <si>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</si>
  <si>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</si>
  <si>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</si>
  <si>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</si>
  <si>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</si>
  <si>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</si>
  <si>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</si>
  <si>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</si>
  <si>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</si>
  <si>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</si>
  <si>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</si>
  <si>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</si>
  <si>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</si>
  <si>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не аудировано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</si>
  <si>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</si>
  <si>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Остаток на 1 января 2021 года</t>
  </si>
  <si>
    <t>Остаток на 1 января 2022 года</t>
  </si>
  <si>
    <t>Прибыль за год, не аудировано</t>
  </si>
  <si>
    <t>Прочий совокупный доход, не аудировано</t>
  </si>
  <si>
    <t>Переводы и прочие движения, не аудировано</t>
  </si>
  <si>
    <t>Государственные субсидии к получению</t>
  </si>
  <si>
    <t>Обязательства, непосредственно связанные с выбывающими группами, предназначенными для продажи</t>
  </si>
  <si>
    <t>Заместитель Председателя Правления</t>
  </si>
  <si>
    <t>Дивиденды полученные</t>
  </si>
  <si>
    <t>Административные и прочие операционные расходы уплаченные</t>
  </si>
  <si>
    <t>депозитов в банках и прочих финансовых институтах</t>
  </si>
  <si>
    <t>Перевод в резерв непредвиденных рисков, не аудировано</t>
  </si>
  <si>
    <t xml:space="preserve">Прочие изменения, не аудировано  </t>
  </si>
  <si>
    <t>Чистая прибыль/(убыток) от операций с активами оцениваемыми по справедливой стоимости изменения которой отражаются в составе прибыли или убытка за период</t>
  </si>
  <si>
    <t>Чистая прибыль/(убыток) от операций с финансовыми активами оцениваемыми по справедливой стоимости через прочий совокупный доход</t>
  </si>
  <si>
    <t>Чистый убыток от прекращения признания финансовых активов оцениваемых по амортизированной стоимости</t>
  </si>
  <si>
    <t xml:space="preserve">Прочие операционные (расходы)/ доходы нетто </t>
  </si>
  <si>
    <t>Прибыль причитающаяся:</t>
  </si>
  <si>
    <t>Статьи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</si>
  <si>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 оцениваемых по справедливой стоимости через прочий совокупный доход</t>
  </si>
  <si>
    <t xml:space="preserve">Статьи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</si>
  <si>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 перенесенное в состав прибыли или убытка</t>
  </si>
  <si>
    <t>Итого совокупного дохода причитающегося:</t>
  </si>
  <si>
    <t>Базовая и разводненная прибыль на акцию в тенге</t>
  </si>
  <si>
    <t xml:space="preserve"> АО "Национальный управляющий холдинг "Байтерек" по состоянию на 30 сентября 2022 года</t>
  </si>
  <si>
    <t>Девять месяцев, закончившиеся 
30 сентября 2022 г.</t>
  </si>
  <si>
    <t>Девять месяцев, закончившиеся 
30 сентября 2021 г.</t>
  </si>
  <si>
    <t>Остаток на 30 сентября 2022 года</t>
  </si>
  <si>
    <t>Остаток на 30 сентября 2021 года</t>
  </si>
  <si>
    <t>Процентные доходы</t>
  </si>
  <si>
    <t>Поступления по прочим операционным доходам/(уплаченные расходы)</t>
  </si>
  <si>
    <t xml:space="preserve">Поступление средств в результате объединения </t>
  </si>
  <si>
    <t>Выпуск акций – денежный взнос, не аудировано</t>
  </si>
  <si>
    <t>Взносы в капитал (выпуск акций), связанные с объединением бизнеса, не аудировано</t>
  </si>
  <si>
    <t>Признание дисконта по займам от Правительства Республики Казахстан, за вычетом налогов</t>
  </si>
  <si>
    <t xml:space="preserve">Дивиденды </t>
  </si>
  <si>
    <t>Средства банков</t>
  </si>
  <si>
    <t>105.76</t>
  </si>
  <si>
    <t>159.84</t>
  </si>
  <si>
    <t>Прочие полученные операционные доходы/(уплаченные расходы)</t>
  </si>
  <si>
    <t>Прочее</t>
  </si>
  <si>
    <t>Дивиденды и прочие выплаты акционеру</t>
  </si>
  <si>
    <t>30 сентября 
2022 г.</t>
  </si>
  <si>
    <t>31 декабря 
2021 г.</t>
  </si>
  <si>
    <t>Консолидированный отчет о прибыли или убытке и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</si>
</sst>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4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230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10" fillId="0" borderId="0" xfId="0" applyFont="1" applyBorder="1"/>
    <xf numFmtId="0" fontId="9" fillId="0" borderId="0" xfId="0" applyFont="1" applyAlignment="1">
      <alignment vertical="center" wrapText="1"/>
    </xf>
    <xf numFmtId="3" fontId="12" fillId="0" borderId="0" xfId="1" applyNumberFormat="1" applyFont="1" applyFill="1" applyAlignme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3" fontId="3" fillId="0" borderId="0" xfId="2" applyNumberFormat="1" applyFont="1" applyFill="1"/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3" fontId="3" fillId="0" borderId="0" xfId="4" applyNumberFormat="1" applyFont="1" applyFill="1" applyAlignment="1"/>
    <xf numFmtId="3" fontId="1" fillId="0" borderId="4" xfId="4" applyNumberFormat="1" applyFont="1" applyFill="1" applyBorder="1" applyAlignment="1" applyProtection="1">
      <alignment wrapText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43" fontId="6" fillId="0" borderId="3" xfId="6" applyFont="1" applyFill="1" applyBorder="1" applyAlignment="1" applyProtection="1"/>
    <xf numFmtId="164" fontId="31" fillId="0" borderId="3" xfId="4" applyNumberFormat="1" applyFont="1" applyFill="1" applyBorder="1" applyAlignment="1" applyProtection="1">
      <alignment horizontal="right"/>
    </xf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165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164" fontId="3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26" fillId="0" borderId="0" xfId="0" applyFont="1"/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0" fontId="3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0" borderId="1" xfId="4" applyNumberFormat="1" applyFont="1" applyFill="1" applyBorder="1" applyAlignment="1" applyProtection="1"/>
    <xf numFmtId="3" fontId="3" fillId="0" borderId="0" xfId="4" applyNumberFormat="1" applyFont="1" applyFill="1" applyAlignment="1">
      <alignment horizontal="right"/>
    </xf>
    <xf numFmtId="164" fontId="7" fillId="0" borderId="2" xfId="4" applyNumberFormat="1" applyFont="1" applyFill="1" applyBorder="1" applyAlignment="1" applyProtection="1">
      <alignment horizontal="right"/>
    </xf>
    <xf numFmtId="164" fontId="6" fillId="0" borderId="0" xfId="4" applyNumberFormat="1" applyFont="1" applyFill="1" applyBorder="1" applyAlignment="1" applyProtection="1">
      <alignment horizontal="right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wrapText="1"/>
    </xf>
    <xf numFmtId="164" fontId="6" fillId="0" borderId="3" xfId="4" applyNumberFormat="1" applyFont="1" applyFill="1" applyBorder="1" applyAlignment="1" applyProtection="1">
      <alignment horizontal="right"/>
    </xf>
    <xf numFmtId="164" fontId="7" fillId="0" borderId="0" xfId="4" applyNumberFormat="1" applyFont="1" applyFill="1" applyBorder="1" applyAlignment="1" applyProtection="1">
      <alignment horizontal="right"/>
    </xf>
    <xf numFmtId="43" fontId="3" fillId="0" borderId="0" xfId="6" applyFont="1" applyFill="1" applyAlignment="1">
      <alignment horizontal="right"/>
    </xf>
    <xf numFmtId="164" fontId="6" fillId="0" borderId="4" xfId="4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3" fontId="1" fillId="0" borderId="3" xfId="4" applyNumberFormat="1" applyFont="1" applyFill="1" applyBorder="1" applyAlignment="1" applyProtection="1">
      <alignment horizontal="right" vertical="center" wrapText="1"/>
    </xf>
    <xf numFmtId="164" fontId="6" fillId="0" borderId="3" xfId="4" applyNumberFormat="1" applyFont="1" applyFill="1" applyBorder="1" applyAlignment="1" applyProtection="1">
      <alignment horizontal="right" vertical="center"/>
    </xf>
    <xf numFmtId="43" fontId="3" fillId="0" borderId="0" xfId="6" applyFont="1" applyFill="1" applyAlignment="1" applyProtection="1">
      <alignment horizontal="right" vertical="center"/>
    </xf>
    <xf numFmtId="43" fontId="3" fillId="0" borderId="5" xfId="6" applyFont="1" applyFill="1" applyBorder="1" applyAlignment="1" applyProtection="1">
      <alignment horizontal="right" vertical="center"/>
    </xf>
    <xf numFmtId="3" fontId="3" fillId="0" borderId="0" xfId="4" applyNumberFormat="1" applyFont="1" applyFill="1" applyAlignment="1">
      <alignment horizontal="right" vertical="center"/>
    </xf>
    <xf numFmtId="164" fontId="7" fillId="0" borderId="0" xfId="4" applyNumberFormat="1" applyFont="1" applyFill="1" applyBorder="1" applyAlignment="1" applyProtection="1">
      <alignment horizontal="right" vertical="center"/>
    </xf>
    <xf numFmtId="164" fontId="7" fillId="0" borderId="2" xfId="4" applyNumberFormat="1" applyFont="1" applyFill="1" applyBorder="1" applyAlignment="1" applyProtection="1">
      <alignment horizontal="right" vertical="center"/>
    </xf>
    <xf numFmtId="43" fontId="3" fillId="0" borderId="0" xfId="6" applyFont="1" applyFill="1" applyAlignment="1">
      <alignment horizontal="right" vertical="center"/>
    </xf>
    <xf numFmtId="43" fontId="6" fillId="0" borderId="3" xfId="6" applyFont="1" applyFill="1" applyBorder="1" applyAlignment="1" applyProtection="1">
      <alignment horizontal="right" vertical="center"/>
    </xf>
    <xf numFmtId="164" fontId="6" fillId="0" borderId="2" xfId="4" applyNumberFormat="1" applyFont="1" applyFill="1" applyBorder="1" applyAlignment="1" applyProtection="1">
      <alignment horizontal="right" vertical="center"/>
    </xf>
    <xf numFmtId="43" fontId="7" fillId="0" borderId="0" xfId="6" applyFont="1" applyFill="1" applyBorder="1" applyAlignment="1" applyProtection="1">
      <alignment horizontal="right" vertical="center"/>
    </xf>
    <xf numFmtId="43" fontId="6" fillId="0" borderId="0" xfId="6" applyFont="1" applyFill="1" applyBorder="1" applyAlignment="1" applyProtection="1">
      <alignment horizontal="right" vertical="center"/>
    </xf>
    <xf numFmtId="164" fontId="6" fillId="0" borderId="0" xfId="4" applyNumberFormat="1" applyFont="1" applyFill="1" applyBorder="1" applyAlignment="1" applyProtection="1">
      <alignment horizontal="right" vertical="center"/>
    </xf>
    <xf numFmtId="3" fontId="1" fillId="0" borderId="4" xfId="4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3" fillId="0" borderId="1" xfId="5" applyNumberFormat="1" applyFont="1" applyFill="1" applyBorder="1" applyAlignment="1">
      <alignment horizontal="right"/>
    </xf>
    <xf numFmtId="0" fontId="23" fillId="0" borderId="0" xfId="0" applyFont="1" applyAlignment="1">
      <alignment vertical="center" wrapText="1"/>
    </xf>
    <xf numFmtId="3" fontId="13" fillId="0" borderId="0" xfId="4" applyNumberFormat="1" applyFont="1" applyFill="1" applyAlignment="1">
      <alignment horizontal="right" vertical="center"/>
    </xf>
    <xf numFmtId="3" fontId="23" fillId="0" borderId="0" xfId="0" applyNumberFormat="1" applyFont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166" fontId="7" fillId="0" borderId="2" xfId="4" applyNumberFormat="1" applyFont="1" applyFill="1" applyBorder="1" applyAlignment="1" applyProtection="1">
      <alignment horizontal="right" vertical="center"/>
    </xf>
    <xf numFmtId="166" fontId="8" fillId="0" borderId="3" xfId="0" applyNumberFormat="1" applyFont="1" applyBorder="1" applyAlignment="1">
      <alignment horizontal="right"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2" xfId="4" applyNumberFormat="1" applyFont="1" applyFill="1" applyBorder="1" applyAlignment="1" applyProtection="1">
      <alignment horizontal="right" vertical="center"/>
    </xf>
    <xf numFmtId="166" fontId="8" fillId="0" borderId="0" xfId="0" applyNumberFormat="1" applyFont="1" applyBorder="1" applyAlignment="1">
      <alignment horizontal="right" vertical="center" wrapText="1"/>
    </xf>
    <xf numFmtId="166" fontId="7" fillId="0" borderId="0" xfId="4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Border="1" applyAlignment="1">
      <alignment horizontal="right" vertical="center" wrapText="1"/>
    </xf>
    <xf numFmtId="166" fontId="3" fillId="0" borderId="0" xfId="4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6" fillId="0" borderId="0" xfId="4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3" fontId="26" fillId="0" borderId="0" xfId="4" applyNumberFormat="1" applyFont="1" applyFill="1" applyAlignment="1">
      <alignment horizontal="right" vertical="center"/>
    </xf>
    <xf numFmtId="164" fontId="26" fillId="0" borderId="0" xfId="4" applyNumberFormat="1" applyFont="1" applyFill="1" applyBorder="1" applyAlignment="1" applyProtection="1">
      <alignment horizontal="right" vertical="center"/>
    </xf>
    <xf numFmtId="164" fontId="26" fillId="0" borderId="2" xfId="4" applyNumberFormat="1" applyFont="1" applyFill="1" applyBorder="1" applyAlignment="1" applyProtection="1">
      <alignment horizontal="right" vertical="center"/>
    </xf>
    <xf numFmtId="164" fontId="25" fillId="0" borderId="2" xfId="4" applyNumberFormat="1" applyFont="1" applyFill="1" applyBorder="1" applyAlignment="1" applyProtection="1">
      <alignment horizontal="right" vertical="center"/>
    </xf>
    <xf numFmtId="164" fontId="28" fillId="0" borderId="0" xfId="4" applyNumberFormat="1" applyFont="1" applyFill="1" applyBorder="1" applyAlignment="1" applyProtection="1">
      <alignment horizontal="right" vertical="center"/>
    </xf>
    <xf numFmtId="164" fontId="25" fillId="0" borderId="3" xfId="4" applyNumberFormat="1" applyFont="1" applyFill="1" applyBorder="1" applyAlignment="1" applyProtection="1">
      <alignment horizontal="right" vertical="center"/>
    </xf>
    <xf numFmtId="164" fontId="31" fillId="0" borderId="0" xfId="4" applyNumberFormat="1" applyFont="1" applyFill="1" applyBorder="1" applyAlignment="1" applyProtection="1">
      <alignment horizontal="right" vertical="center"/>
    </xf>
    <xf numFmtId="164" fontId="31" fillId="0" borderId="3" xfId="4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32">
          <cell r="E32">
            <v>208831317</v>
          </cell>
        </row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view="pageBreakPreview" zoomScale="70" zoomScaleNormal="100" zoomScaleSheetLayoutView="70" workbookViewId="0">
      <selection activeCell="I15" sqref="I15"/>
    </sheetView>
  </sheetViews>
  <sheetFormatPr defaultColWidth="9.140625" defaultRowHeight="15.75" x14ac:dyDescent="0.25"/>
  <cols>
    <col min="1" max="1" width="76.85546875" style="7" customWidth="1"/>
    <col min="2" max="2" width="8.85546875" style="77" customWidth="1"/>
    <col min="3" max="3" width="22.140625" style="7" customWidth="1"/>
    <col min="4" max="4" width="1.85546875" style="7" customWidth="1"/>
    <col min="5" max="5" width="22.28515625" style="7" customWidth="1"/>
    <col min="6" max="6" width="14.85546875" style="7" customWidth="1"/>
    <col min="7" max="7" width="11" style="7" bestFit="1" customWidth="1"/>
    <col min="8" max="9" width="9.140625" style="7"/>
    <col min="10" max="10" width="22.85546875" style="7" customWidth="1"/>
    <col min="11" max="12" width="10.85546875" style="7" bestFit="1" customWidth="1"/>
    <col min="13" max="16384" width="9.140625" style="7"/>
  </cols>
  <sheetData>
    <row r="2" spans="1:12" ht="18.75" x14ac:dyDescent="0.3">
      <c r="A2" s="215" t="s">
        <v>79</v>
      </c>
      <c r="B2" s="215"/>
      <c r="C2" s="215"/>
      <c r="D2" s="215"/>
      <c r="E2" s="215"/>
    </row>
    <row r="3" spans="1:12" ht="18.75" x14ac:dyDescent="0.3">
      <c r="A3" s="216" t="s">
        <v>150</v>
      </c>
      <c r="B3" s="216"/>
      <c r="C3" s="216"/>
      <c r="D3" s="216"/>
      <c r="E3" s="216"/>
    </row>
    <row r="5" spans="1:12" ht="18.75" x14ac:dyDescent="0.3">
      <c r="B5" s="72" t="s">
        <v>19</v>
      </c>
      <c r="C5" s="86" t="s">
        <v>124</v>
      </c>
      <c r="D5" s="15"/>
      <c r="E5" s="86"/>
    </row>
    <row r="6" spans="1:12" ht="42.75" customHeight="1" x14ac:dyDescent="0.25">
      <c r="A6" s="217"/>
      <c r="B6" s="72" t="s">
        <v>20</v>
      </c>
      <c r="C6" s="86" t="s">
        <v>168</v>
      </c>
      <c r="D6" s="228"/>
      <c r="E6" s="86" t="s">
        <v>169</v>
      </c>
    </row>
    <row r="7" spans="1:12" ht="18.75" x14ac:dyDescent="0.25">
      <c r="A7" s="217"/>
      <c r="B7" s="80"/>
      <c r="C7" s="229" t="s">
        <v>0</v>
      </c>
      <c r="D7" s="228"/>
      <c r="E7" s="229" t="s">
        <v>0</v>
      </c>
    </row>
    <row r="8" spans="1:12" x14ac:dyDescent="0.25">
      <c r="A8" s="5" t="s">
        <v>5</v>
      </c>
      <c r="B8" s="72"/>
      <c r="C8" s="6"/>
      <c r="D8" s="6"/>
      <c r="E8" s="10"/>
    </row>
    <row r="9" spans="1:12" ht="24.95" customHeight="1" x14ac:dyDescent="0.3">
      <c r="A9" s="148" t="s">
        <v>6</v>
      </c>
      <c r="B9" s="80">
        <v>4</v>
      </c>
      <c r="C9" s="84">
        <v>1870304316</v>
      </c>
      <c r="D9" s="84"/>
      <c r="E9" s="185">
        <v>1407739707</v>
      </c>
      <c r="I9" s="181"/>
      <c r="J9" s="178"/>
      <c r="K9" s="177"/>
      <c r="L9" s="177"/>
    </row>
    <row r="10" spans="1:12" ht="37.5" x14ac:dyDescent="0.3">
      <c r="A10" s="148" t="s">
        <v>82</v>
      </c>
      <c r="C10" s="84">
        <v>153819143</v>
      </c>
      <c r="D10" s="84"/>
      <c r="E10" s="185">
        <v>154118280</v>
      </c>
      <c r="I10" s="181"/>
      <c r="J10" s="178"/>
      <c r="K10" s="177"/>
      <c r="L10" s="177"/>
    </row>
    <row r="11" spans="1:12" ht="24.95" customHeight="1" x14ac:dyDescent="0.3">
      <c r="A11" s="148" t="s">
        <v>21</v>
      </c>
      <c r="C11" s="84">
        <v>329527855</v>
      </c>
      <c r="D11" s="84"/>
      <c r="E11" s="185">
        <v>367879233</v>
      </c>
      <c r="I11" s="181"/>
      <c r="J11" s="178"/>
      <c r="K11" s="177"/>
      <c r="L11" s="177"/>
    </row>
    <row r="12" spans="1:12" ht="24.95" customHeight="1" x14ac:dyDescent="0.3">
      <c r="A12" s="148" t="s">
        <v>83</v>
      </c>
      <c r="C12" s="84">
        <v>38492546</v>
      </c>
      <c r="D12" s="84"/>
      <c r="E12" s="185">
        <v>198477208</v>
      </c>
      <c r="I12" s="181"/>
      <c r="J12" s="178"/>
      <c r="K12" s="177"/>
      <c r="L12" s="177"/>
    </row>
    <row r="13" spans="1:12" ht="24.95" customHeight="1" x14ac:dyDescent="0.3">
      <c r="A13" s="148" t="s">
        <v>22</v>
      </c>
      <c r="B13" s="80">
        <v>5</v>
      </c>
      <c r="C13" s="84">
        <v>6524849153</v>
      </c>
      <c r="D13" s="84"/>
      <c r="E13" s="185">
        <v>4704073545</v>
      </c>
      <c r="I13" s="181"/>
      <c r="J13" s="178"/>
      <c r="K13" s="177"/>
      <c r="L13" s="177"/>
    </row>
    <row r="14" spans="1:12" ht="24.95" customHeight="1" x14ac:dyDescent="0.3">
      <c r="A14" s="148" t="s">
        <v>23</v>
      </c>
      <c r="B14" s="80">
        <v>6</v>
      </c>
      <c r="C14" s="84">
        <v>1755391167</v>
      </c>
      <c r="D14" s="84"/>
      <c r="E14" s="185">
        <v>1785415690</v>
      </c>
      <c r="F14" s="128"/>
      <c r="I14" s="181"/>
      <c r="J14" s="178"/>
      <c r="K14" s="177"/>
      <c r="L14" s="177"/>
    </row>
    <row r="15" spans="1:12" ht="24.95" customHeight="1" x14ac:dyDescent="0.3">
      <c r="A15" s="148" t="s">
        <v>24</v>
      </c>
      <c r="B15" s="80"/>
      <c r="C15" s="84">
        <v>1048844861</v>
      </c>
      <c r="D15" s="84"/>
      <c r="E15" s="185">
        <v>929926219</v>
      </c>
      <c r="F15" s="128"/>
      <c r="I15" s="181"/>
      <c r="J15" s="178"/>
      <c r="K15" s="177"/>
      <c r="L15" s="177"/>
    </row>
    <row r="16" spans="1:12" ht="24.95" customHeight="1" x14ac:dyDescent="0.3">
      <c r="A16" s="148" t="s">
        <v>84</v>
      </c>
      <c r="B16" s="80"/>
      <c r="C16" s="84">
        <v>795344</v>
      </c>
      <c r="D16" s="84"/>
      <c r="E16" s="185">
        <v>555065</v>
      </c>
      <c r="I16" s="181"/>
      <c r="J16" s="178"/>
      <c r="K16" s="177"/>
      <c r="L16" s="177"/>
    </row>
    <row r="17" spans="1:12" ht="24.95" customHeight="1" x14ac:dyDescent="0.3">
      <c r="A17" s="148" t="s">
        <v>85</v>
      </c>
      <c r="B17" s="80"/>
      <c r="C17" s="84">
        <v>9807086</v>
      </c>
      <c r="D17" s="84"/>
      <c r="E17" s="185">
        <v>10230182</v>
      </c>
      <c r="I17" s="181"/>
      <c r="J17" s="178"/>
      <c r="K17" s="177"/>
      <c r="L17" s="177"/>
    </row>
    <row r="18" spans="1:12" ht="24.95" customHeight="1" x14ac:dyDescent="0.3">
      <c r="A18" s="148" t="s">
        <v>25</v>
      </c>
      <c r="B18" s="80"/>
      <c r="C18" s="84">
        <v>20953362</v>
      </c>
      <c r="D18" s="84"/>
      <c r="E18" s="185">
        <v>25359231</v>
      </c>
      <c r="I18" s="181"/>
      <c r="J18" s="178"/>
      <c r="K18" s="177"/>
      <c r="L18" s="177"/>
    </row>
    <row r="19" spans="1:12" ht="24.95" customHeight="1" x14ac:dyDescent="0.3">
      <c r="A19" s="148" t="s">
        <v>26</v>
      </c>
      <c r="B19" s="83"/>
      <c r="C19" s="84">
        <v>32536989</v>
      </c>
      <c r="D19" s="84"/>
      <c r="E19" s="185">
        <v>33955310</v>
      </c>
      <c r="I19" s="181"/>
      <c r="J19" s="178"/>
      <c r="K19" s="177"/>
      <c r="L19" s="177"/>
    </row>
    <row r="20" spans="1:12" ht="24.95" customHeight="1" x14ac:dyDescent="0.3">
      <c r="A20" s="148" t="s">
        <v>27</v>
      </c>
      <c r="B20" s="83"/>
      <c r="C20" s="84">
        <v>65536751</v>
      </c>
      <c r="D20" s="84"/>
      <c r="E20" s="185">
        <v>17997190</v>
      </c>
      <c r="I20" s="181"/>
      <c r="J20" s="178"/>
      <c r="K20" s="177"/>
      <c r="L20" s="177"/>
    </row>
    <row r="21" spans="1:12" ht="24.95" customHeight="1" x14ac:dyDescent="0.3">
      <c r="A21" s="148" t="s">
        <v>28</v>
      </c>
      <c r="B21" s="83"/>
      <c r="C21" s="84">
        <v>28298240</v>
      </c>
      <c r="D21" s="84"/>
      <c r="E21" s="185">
        <v>9091019</v>
      </c>
      <c r="I21" s="181"/>
      <c r="J21" s="178"/>
      <c r="K21" s="177"/>
      <c r="L21" s="177"/>
    </row>
    <row r="22" spans="1:12" ht="24.95" hidden="1" customHeight="1" x14ac:dyDescent="0.3">
      <c r="A22" s="148" t="s">
        <v>131</v>
      </c>
      <c r="B22" s="83"/>
      <c r="C22" s="84"/>
      <c r="D22" s="84"/>
      <c r="E22" s="185"/>
      <c r="I22" s="181"/>
      <c r="J22" s="178"/>
      <c r="K22" s="177"/>
      <c r="L22" s="177"/>
    </row>
    <row r="23" spans="1:12" ht="24.95" customHeight="1" x14ac:dyDescent="0.3">
      <c r="A23" s="148" t="s">
        <v>86</v>
      </c>
      <c r="B23" s="83"/>
      <c r="C23" s="84">
        <v>2869694</v>
      </c>
      <c r="D23" s="84"/>
      <c r="E23" s="185">
        <v>3463876</v>
      </c>
      <c r="I23" s="181"/>
      <c r="J23" s="178"/>
      <c r="K23" s="177"/>
      <c r="L23" s="177"/>
    </row>
    <row r="24" spans="1:12" ht="24.95" customHeight="1" x14ac:dyDescent="0.3">
      <c r="A24" s="148" t="s">
        <v>29</v>
      </c>
      <c r="B24" s="83"/>
      <c r="C24" s="84">
        <v>45049449</v>
      </c>
      <c r="D24" s="84"/>
      <c r="E24" s="185">
        <v>30694738</v>
      </c>
      <c r="I24" s="181"/>
      <c r="J24" s="178"/>
      <c r="K24" s="177"/>
      <c r="L24" s="177"/>
    </row>
    <row r="25" spans="1:12" ht="24.95" customHeight="1" x14ac:dyDescent="0.3">
      <c r="A25" s="148" t="s">
        <v>7</v>
      </c>
      <c r="B25" s="80"/>
      <c r="C25" s="84">
        <v>242912633</v>
      </c>
      <c r="D25" s="84"/>
      <c r="E25" s="185">
        <v>190898868</v>
      </c>
    </row>
    <row r="26" spans="1:12" ht="24.95" customHeight="1" x14ac:dyDescent="0.25">
      <c r="A26" s="85" t="s">
        <v>8</v>
      </c>
      <c r="B26" s="86"/>
      <c r="C26" s="87">
        <f>SUM(C9:C25)</f>
        <v>12169988589</v>
      </c>
      <c r="D26" s="85"/>
      <c r="E26" s="87">
        <f>SUM(E9:E25)</f>
        <v>9869875361</v>
      </c>
    </row>
    <row r="27" spans="1:12" ht="24.95" customHeight="1" x14ac:dyDescent="0.25">
      <c r="A27" s="85"/>
      <c r="B27" s="86"/>
      <c r="C27" s="218"/>
      <c r="D27" s="214"/>
      <c r="E27" s="218"/>
      <c r="I27" s="182"/>
      <c r="J27" s="179"/>
      <c r="K27" s="180"/>
      <c r="L27" s="180"/>
    </row>
    <row r="28" spans="1:12" ht="24.95" customHeight="1" x14ac:dyDescent="0.25">
      <c r="A28" s="85" t="s">
        <v>9</v>
      </c>
      <c r="B28" s="86"/>
      <c r="C28" s="214"/>
      <c r="D28" s="214"/>
      <c r="E28" s="214"/>
      <c r="I28" s="40"/>
    </row>
    <row r="29" spans="1:12" ht="24.95" customHeight="1" x14ac:dyDescent="0.3">
      <c r="A29" s="184" t="s">
        <v>162</v>
      </c>
      <c r="B29" s="86"/>
      <c r="C29" s="84">
        <v>1482616</v>
      </c>
      <c r="D29" s="184"/>
      <c r="E29" s="185" t="s">
        <v>88</v>
      </c>
      <c r="I29" s="40"/>
    </row>
    <row r="30" spans="1:12" ht="24.95" customHeight="1" x14ac:dyDescent="0.3">
      <c r="A30" s="148" t="s">
        <v>30</v>
      </c>
      <c r="B30" s="80">
        <v>7</v>
      </c>
      <c r="C30" s="84">
        <v>2545442867</v>
      </c>
      <c r="D30" s="84"/>
      <c r="E30" s="185">
        <v>1788020886</v>
      </c>
      <c r="I30" s="174"/>
      <c r="J30" s="175"/>
      <c r="K30" s="174"/>
      <c r="L30" s="174"/>
    </row>
    <row r="31" spans="1:12" ht="18.75" x14ac:dyDescent="0.3">
      <c r="A31" s="148" t="s">
        <v>31</v>
      </c>
      <c r="B31" s="80">
        <v>8</v>
      </c>
      <c r="C31" s="84">
        <v>4152586846</v>
      </c>
      <c r="D31" s="84"/>
      <c r="E31" s="185">
        <v>4065432159</v>
      </c>
      <c r="I31" s="174"/>
      <c r="J31" s="175"/>
      <c r="K31" s="174"/>
      <c r="L31" s="174"/>
    </row>
    <row r="32" spans="1:12" ht="24.95" customHeight="1" x14ac:dyDescent="0.3">
      <c r="A32" s="148" t="s">
        <v>10</v>
      </c>
      <c r="B32" s="80"/>
      <c r="C32" s="84">
        <v>7905832</v>
      </c>
      <c r="D32" s="84"/>
      <c r="E32" s="185">
        <v>7502151</v>
      </c>
      <c r="I32" s="174"/>
      <c r="J32" s="175"/>
      <c r="K32" s="174"/>
      <c r="L32" s="174"/>
    </row>
    <row r="33" spans="1:12" ht="24.95" customHeight="1" x14ac:dyDescent="0.3">
      <c r="A33" s="148" t="s">
        <v>32</v>
      </c>
      <c r="B33" s="80">
        <v>9</v>
      </c>
      <c r="C33" s="84">
        <v>1053190395.7145</v>
      </c>
      <c r="D33" s="84"/>
      <c r="E33" s="185">
        <v>652462122</v>
      </c>
      <c r="I33" s="174"/>
      <c r="J33" s="175"/>
      <c r="K33" s="174"/>
      <c r="L33" s="174"/>
    </row>
    <row r="34" spans="1:12" ht="24.95" customHeight="1" x14ac:dyDescent="0.3">
      <c r="A34" s="148" t="s">
        <v>33</v>
      </c>
      <c r="B34" s="80">
        <v>10</v>
      </c>
      <c r="C34" s="84">
        <v>760919111.28550005</v>
      </c>
      <c r="D34" s="84"/>
      <c r="E34" s="185">
        <v>577428415</v>
      </c>
      <c r="I34" s="174"/>
      <c r="J34" s="175"/>
      <c r="K34" s="174"/>
      <c r="L34" s="174"/>
    </row>
    <row r="35" spans="1:12" ht="24.95" customHeight="1" x14ac:dyDescent="0.3">
      <c r="A35" s="148" t="s">
        <v>34</v>
      </c>
      <c r="B35" s="80"/>
      <c r="C35" s="84">
        <v>3879683</v>
      </c>
      <c r="D35" s="84"/>
      <c r="E35" s="185">
        <v>1915356</v>
      </c>
      <c r="I35" s="174"/>
      <c r="J35" s="175"/>
      <c r="K35" s="174"/>
      <c r="L35" s="174"/>
    </row>
    <row r="36" spans="1:12" ht="24.95" customHeight="1" x14ac:dyDescent="0.3">
      <c r="A36" s="148" t="s">
        <v>35</v>
      </c>
      <c r="B36" s="80"/>
      <c r="C36" s="84">
        <v>44727717</v>
      </c>
      <c r="D36" s="84"/>
      <c r="E36" s="185">
        <v>40257423</v>
      </c>
      <c r="I36" s="174"/>
      <c r="J36" s="175"/>
      <c r="K36" s="174"/>
      <c r="L36" s="174"/>
    </row>
    <row r="37" spans="1:12" ht="24.95" customHeight="1" x14ac:dyDescent="0.3">
      <c r="A37" s="148" t="s">
        <v>36</v>
      </c>
      <c r="B37" s="80"/>
      <c r="C37" s="84">
        <v>48058902</v>
      </c>
      <c r="D37" s="84"/>
      <c r="E37" s="185">
        <v>41554777</v>
      </c>
      <c r="I37" s="174"/>
      <c r="J37" s="175"/>
      <c r="K37" s="174"/>
      <c r="L37" s="174"/>
    </row>
    <row r="38" spans="1:12" ht="42" hidden="1" customHeight="1" x14ac:dyDescent="0.3">
      <c r="A38" s="148" t="s">
        <v>132</v>
      </c>
      <c r="B38" s="80"/>
      <c r="C38" s="84"/>
      <c r="D38" s="84"/>
      <c r="E38" s="185"/>
      <c r="I38" s="174"/>
      <c r="J38" s="175"/>
      <c r="K38" s="174"/>
      <c r="L38" s="174"/>
    </row>
    <row r="39" spans="1:12" ht="24.95" customHeight="1" x14ac:dyDescent="0.3">
      <c r="A39" s="148" t="s">
        <v>37</v>
      </c>
      <c r="B39" s="80"/>
      <c r="C39" s="84">
        <v>630715552</v>
      </c>
      <c r="D39" s="84"/>
      <c r="E39" s="185">
        <v>200188894</v>
      </c>
      <c r="I39" s="174"/>
      <c r="J39" s="175"/>
      <c r="K39" s="174"/>
      <c r="L39" s="174"/>
    </row>
    <row r="40" spans="1:12" ht="24.95" customHeight="1" x14ac:dyDescent="0.3">
      <c r="A40" s="148" t="s">
        <v>87</v>
      </c>
      <c r="B40" s="80"/>
      <c r="C40" s="84">
        <v>839208012</v>
      </c>
      <c r="D40" s="84"/>
      <c r="E40" s="185">
        <v>741637963</v>
      </c>
      <c r="I40" s="174"/>
      <c r="J40" s="175"/>
      <c r="K40" s="174"/>
      <c r="L40" s="174"/>
    </row>
    <row r="41" spans="1:12" ht="24.95" customHeight="1" x14ac:dyDescent="0.3">
      <c r="A41" s="148" t="s">
        <v>11</v>
      </c>
      <c r="B41" s="80"/>
      <c r="C41" s="84">
        <v>292660246</v>
      </c>
      <c r="D41" s="84"/>
      <c r="E41" s="185">
        <v>83922988</v>
      </c>
      <c r="I41" s="175"/>
      <c r="J41" s="175"/>
      <c r="K41" s="175"/>
      <c r="L41" s="175"/>
    </row>
    <row r="42" spans="1:12" ht="24.95" customHeight="1" x14ac:dyDescent="0.25">
      <c r="A42" s="85" t="s">
        <v>12</v>
      </c>
      <c r="B42" s="86"/>
      <c r="C42" s="87">
        <f>SUM(C29:C41)</f>
        <v>10380777780</v>
      </c>
      <c r="D42" s="85"/>
      <c r="E42" s="87">
        <f>SUM(E30:E41)</f>
        <v>8200323134</v>
      </c>
      <c r="I42" s="175"/>
      <c r="J42" s="175"/>
      <c r="K42" s="175"/>
      <c r="L42" s="175"/>
    </row>
    <row r="43" spans="1:12" ht="24.95" customHeight="1" x14ac:dyDescent="0.25">
      <c r="A43" s="85"/>
      <c r="B43" s="86"/>
      <c r="C43" s="88"/>
      <c r="D43" s="214"/>
      <c r="E43" s="88"/>
      <c r="I43" s="175"/>
      <c r="J43" s="175"/>
      <c r="K43" s="175"/>
      <c r="L43" s="175"/>
    </row>
    <row r="44" spans="1:12" ht="24.95" customHeight="1" x14ac:dyDescent="0.25">
      <c r="A44" s="85" t="s">
        <v>14</v>
      </c>
      <c r="B44" s="86"/>
      <c r="C44" s="82"/>
      <c r="D44" s="214"/>
      <c r="E44" s="82"/>
      <c r="I44" s="175"/>
      <c r="J44" s="175"/>
      <c r="K44" s="175"/>
      <c r="L44" s="175"/>
    </row>
    <row r="45" spans="1:12" ht="24.95" customHeight="1" x14ac:dyDescent="0.25">
      <c r="A45" s="148" t="s">
        <v>13</v>
      </c>
      <c r="B45" s="83">
        <v>11</v>
      </c>
      <c r="C45" s="89">
        <v>1316238962</v>
      </c>
      <c r="D45" s="82"/>
      <c r="E45" s="186">
        <v>1266238962</v>
      </c>
      <c r="F45" s="129">
        <f>C45-Ф4!C15</f>
        <v>0</v>
      </c>
      <c r="I45" s="175"/>
      <c r="J45" s="175"/>
      <c r="K45" s="175"/>
      <c r="L45" s="175"/>
    </row>
    <row r="46" spans="1:12" ht="24.95" customHeight="1" x14ac:dyDescent="0.3">
      <c r="A46" s="148" t="s">
        <v>38</v>
      </c>
      <c r="B46" s="83"/>
      <c r="C46" s="90">
        <v>-96610795</v>
      </c>
      <c r="D46" s="90"/>
      <c r="E46" s="90">
        <v>-16554288</v>
      </c>
      <c r="F46" s="131">
        <f>C46-Ф4!D15</f>
        <v>0</v>
      </c>
      <c r="I46" s="176"/>
      <c r="J46" s="175"/>
      <c r="K46" s="174"/>
      <c r="L46" s="176"/>
    </row>
    <row r="47" spans="1:12" ht="37.5" x14ac:dyDescent="0.3">
      <c r="A47" s="148" t="s">
        <v>39</v>
      </c>
      <c r="B47" s="83"/>
      <c r="C47" s="90">
        <v>224069827</v>
      </c>
      <c r="D47" s="84"/>
      <c r="E47" s="90">
        <v>211640338</v>
      </c>
      <c r="F47" s="131">
        <f>C47-Ф4!E15</f>
        <v>0</v>
      </c>
      <c r="I47" s="174"/>
      <c r="J47" s="175"/>
      <c r="K47" s="174"/>
      <c r="L47" s="174"/>
    </row>
    <row r="48" spans="1:12" ht="24.95" customHeight="1" x14ac:dyDescent="0.3">
      <c r="A48" s="148" t="s">
        <v>40</v>
      </c>
      <c r="B48" s="83"/>
      <c r="C48" s="90">
        <v>34949018</v>
      </c>
      <c r="D48" s="84"/>
      <c r="E48" s="90">
        <v>32466050</v>
      </c>
      <c r="F48" s="131">
        <f>C48-Ф4!F15</f>
        <v>0</v>
      </c>
      <c r="I48" s="174"/>
      <c r="J48" s="175"/>
      <c r="K48" s="174"/>
      <c r="L48" s="174"/>
    </row>
    <row r="49" spans="1:12" ht="24.95" customHeight="1" x14ac:dyDescent="0.3">
      <c r="A49" s="148" t="s">
        <v>41</v>
      </c>
      <c r="B49" s="83"/>
      <c r="C49" s="90">
        <v>310565096</v>
      </c>
      <c r="D49" s="90"/>
      <c r="E49" s="90">
        <v>175761165</v>
      </c>
      <c r="F49" s="131">
        <f>C49-Ф4!G15</f>
        <v>-2.8069972991943359E-2</v>
      </c>
      <c r="I49" s="174"/>
      <c r="J49" s="175"/>
      <c r="K49" s="174"/>
      <c r="L49" s="174"/>
    </row>
    <row r="50" spans="1:12" ht="24.95" customHeight="1" x14ac:dyDescent="0.25">
      <c r="A50" s="85" t="s">
        <v>42</v>
      </c>
      <c r="B50" s="86"/>
      <c r="C50" s="87">
        <f>SUM(C45:C49)</f>
        <v>1789212108</v>
      </c>
      <c r="D50" s="85"/>
      <c r="E50" s="187">
        <f>SUM(E45:E49)</f>
        <v>1669552227</v>
      </c>
      <c r="F50" s="129">
        <f>C50-Ф4!H15</f>
        <v>-2.8069972991943359E-2</v>
      </c>
      <c r="I50" s="174"/>
      <c r="J50" s="175"/>
      <c r="K50" s="174"/>
      <c r="L50" s="174"/>
    </row>
    <row r="51" spans="1:12" ht="24.95" customHeight="1" x14ac:dyDescent="0.25">
      <c r="A51" s="85" t="s">
        <v>43</v>
      </c>
      <c r="B51" s="86"/>
      <c r="C51" s="87">
        <v>-1299</v>
      </c>
      <c r="D51" s="85"/>
      <c r="E51" s="187">
        <v>0</v>
      </c>
      <c r="F51" s="129">
        <f>C51-Ф4!I15</f>
        <v>0</v>
      </c>
      <c r="I51" s="174"/>
      <c r="J51" s="175"/>
      <c r="K51" s="174"/>
      <c r="L51" s="174"/>
    </row>
    <row r="52" spans="1:12" ht="24.95" customHeight="1" x14ac:dyDescent="0.25">
      <c r="A52" s="85" t="s">
        <v>15</v>
      </c>
      <c r="B52" s="86"/>
      <c r="C52" s="108">
        <f>C50+C51</f>
        <v>1789210809</v>
      </c>
      <c r="D52" s="85"/>
      <c r="E52" s="188">
        <f>E50+E51</f>
        <v>1669552227</v>
      </c>
      <c r="F52" s="129">
        <f>C52-Ф4!J15</f>
        <v>-2.8069972991943359E-2</v>
      </c>
    </row>
    <row r="53" spans="1:12" ht="24.95" customHeight="1" thickBot="1" x14ac:dyDescent="0.3">
      <c r="A53" s="85" t="s">
        <v>16</v>
      </c>
      <c r="B53" s="86"/>
      <c r="C53" s="91">
        <f>C42+C52</f>
        <v>12169988589</v>
      </c>
      <c r="D53" s="85"/>
      <c r="E53" s="189">
        <f>E42+E52</f>
        <v>9869875361</v>
      </c>
    </row>
    <row r="54" spans="1:12" ht="16.5" thickTop="1" x14ac:dyDescent="0.25">
      <c r="C54" s="129">
        <f>C53-C26</f>
        <v>0</v>
      </c>
      <c r="D54" s="130"/>
      <c r="E54" s="129">
        <f>E53-E26</f>
        <v>0</v>
      </c>
    </row>
    <row r="57" spans="1:12" s="15" customFormat="1" ht="18.75" x14ac:dyDescent="0.3">
      <c r="A57" s="13" t="s">
        <v>133</v>
      </c>
      <c r="B57" s="71"/>
      <c r="C57" s="14"/>
      <c r="D57" s="14"/>
      <c r="E57" s="14" t="s">
        <v>44</v>
      </c>
      <c r="F57" s="14"/>
    </row>
    <row r="58" spans="1:12" s="15" customFormat="1" ht="18.75" x14ac:dyDescent="0.3">
      <c r="A58" s="16"/>
      <c r="B58" s="81"/>
      <c r="C58" s="17"/>
      <c r="D58" s="18"/>
    </row>
    <row r="59" spans="1:12" s="15" customFormat="1" ht="18.75" x14ac:dyDescent="0.3">
      <c r="A59" s="13" t="s">
        <v>89</v>
      </c>
      <c r="B59" s="71"/>
      <c r="C59" s="14"/>
      <c r="D59" s="14"/>
      <c r="E59" s="11" t="s">
        <v>90</v>
      </c>
      <c r="F59" s="14"/>
    </row>
  </sheetData>
  <mergeCells count="8">
    <mergeCell ref="D43:D44"/>
    <mergeCell ref="A2:E2"/>
    <mergeCell ref="A3:E3"/>
    <mergeCell ref="A6:A7"/>
    <mergeCell ref="D6:D7"/>
    <mergeCell ref="C27:C28"/>
    <mergeCell ref="D27:D28"/>
    <mergeCell ref="E27:E28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zoomScale="80" zoomScaleNormal="80" zoomScaleSheetLayoutView="100" workbookViewId="0">
      <selection activeCell="C8" sqref="C8"/>
    </sheetView>
  </sheetViews>
  <sheetFormatPr defaultColWidth="9.140625" defaultRowHeight="15.75" x14ac:dyDescent="0.25"/>
  <cols>
    <col min="1" max="1" width="64.42578125" style="40" customWidth="1"/>
    <col min="2" max="2" width="7.85546875" style="77" customWidth="1"/>
    <col min="3" max="3" width="20.85546875" style="40" customWidth="1"/>
    <col min="4" max="4" width="1.140625" style="9" customWidth="1"/>
    <col min="5" max="5" width="21.140625" style="12" customWidth="1"/>
    <col min="6" max="16384" width="9.140625" style="7"/>
  </cols>
  <sheetData>
    <row r="2" spans="1:5" x14ac:dyDescent="0.25">
      <c r="A2" s="219" t="s">
        <v>170</v>
      </c>
      <c r="B2" s="219"/>
      <c r="C2" s="219"/>
      <c r="D2" s="219"/>
      <c r="E2" s="219"/>
    </row>
    <row r="3" spans="1:5" x14ac:dyDescent="0.25">
      <c r="A3" s="220" t="s">
        <v>78</v>
      </c>
      <c r="B3" s="220"/>
      <c r="C3" s="220"/>
      <c r="D3" s="220"/>
      <c r="E3" s="220"/>
    </row>
    <row r="5" spans="1:5" x14ac:dyDescent="0.25">
      <c r="B5" s="132" t="s">
        <v>19</v>
      </c>
      <c r="C5" s="43" t="s">
        <v>124</v>
      </c>
      <c r="E5" s="43" t="s">
        <v>124</v>
      </c>
    </row>
    <row r="6" spans="1:5" ht="50.25" customHeight="1" x14ac:dyDescent="0.25">
      <c r="A6" s="221"/>
      <c r="B6" s="73" t="s">
        <v>20</v>
      </c>
      <c r="C6" s="137" t="s">
        <v>151</v>
      </c>
      <c r="D6" s="222"/>
      <c r="E6" s="173" t="s">
        <v>152</v>
      </c>
    </row>
    <row r="7" spans="1:5" x14ac:dyDescent="0.25">
      <c r="A7" s="221"/>
      <c r="B7" s="74"/>
      <c r="C7" s="44" t="s">
        <v>0</v>
      </c>
      <c r="D7" s="222"/>
      <c r="E7" s="143" t="s">
        <v>0</v>
      </c>
    </row>
    <row r="8" spans="1:5" x14ac:dyDescent="0.25">
      <c r="A8" s="150" t="s">
        <v>155</v>
      </c>
      <c r="B8" s="157">
        <v>12</v>
      </c>
      <c r="C8" s="54">
        <v>702453072</v>
      </c>
      <c r="D8" s="55"/>
      <c r="E8" s="190">
        <v>515118929</v>
      </c>
    </row>
    <row r="9" spans="1:5" x14ac:dyDescent="0.25">
      <c r="A9" s="150" t="s">
        <v>1</v>
      </c>
      <c r="B9" s="157">
        <v>12</v>
      </c>
      <c r="C9" s="56">
        <v>-383330758</v>
      </c>
      <c r="D9" s="57"/>
      <c r="E9" s="191">
        <v>-302772103</v>
      </c>
    </row>
    <row r="10" spans="1:5" x14ac:dyDescent="0.25">
      <c r="A10" s="19" t="s">
        <v>2</v>
      </c>
      <c r="B10" s="158">
        <v>12</v>
      </c>
      <c r="C10" s="58">
        <f>SUM(C8:C9)</f>
        <v>319122314</v>
      </c>
      <c r="D10" s="59"/>
      <c r="E10" s="192">
        <f>SUM(E8:E9)</f>
        <v>212346826</v>
      </c>
    </row>
    <row r="11" spans="1:5" x14ac:dyDescent="0.25">
      <c r="A11" s="133"/>
      <c r="B11" s="74"/>
      <c r="C11" s="55"/>
      <c r="D11" s="55"/>
      <c r="E11" s="193"/>
    </row>
    <row r="12" spans="1:5" ht="31.5" x14ac:dyDescent="0.25">
      <c r="A12" s="133" t="s">
        <v>122</v>
      </c>
      <c r="B12" s="74"/>
      <c r="C12" s="109">
        <v>-3643828</v>
      </c>
      <c r="D12" s="55"/>
      <c r="E12" s="194">
        <v>-10094236</v>
      </c>
    </row>
    <row r="13" spans="1:5" ht="31.5" x14ac:dyDescent="0.25">
      <c r="A13" s="19" t="s">
        <v>45</v>
      </c>
      <c r="B13" s="75"/>
      <c r="C13" s="60">
        <f>SUM(C10:C12)</f>
        <v>315478486</v>
      </c>
      <c r="D13" s="59"/>
      <c r="E13" s="195">
        <f>SUM(E10:E12)</f>
        <v>202252590</v>
      </c>
    </row>
    <row r="14" spans="1:5" x14ac:dyDescent="0.25">
      <c r="A14" s="133"/>
      <c r="B14" s="74"/>
      <c r="C14" s="55"/>
      <c r="D14" s="55"/>
      <c r="E14" s="193"/>
    </row>
    <row r="15" spans="1:5" x14ac:dyDescent="0.25">
      <c r="A15" s="133" t="s">
        <v>3</v>
      </c>
      <c r="B15" s="74"/>
      <c r="C15" s="55">
        <v>21211229</v>
      </c>
      <c r="D15" s="55"/>
      <c r="E15" s="193">
        <v>15481486</v>
      </c>
    </row>
    <row r="16" spans="1:5" x14ac:dyDescent="0.25">
      <c r="A16" s="133" t="s">
        <v>46</v>
      </c>
      <c r="B16" s="74"/>
      <c r="C16" s="109">
        <v>-6268184</v>
      </c>
      <c r="D16" s="55"/>
      <c r="E16" s="194">
        <v>-5167724</v>
      </c>
    </row>
    <row r="17" spans="1:5" x14ac:dyDescent="0.25">
      <c r="A17" s="19" t="s">
        <v>123</v>
      </c>
      <c r="B17" s="75"/>
      <c r="C17" s="59">
        <f>SUM(C15:C16)</f>
        <v>14943045</v>
      </c>
      <c r="D17" s="59"/>
      <c r="E17" s="196">
        <f>SUM(E15:E16)</f>
        <v>10313762</v>
      </c>
    </row>
    <row r="18" spans="1:5" x14ac:dyDescent="0.25">
      <c r="A18" s="133"/>
      <c r="B18" s="74"/>
      <c r="C18" s="55"/>
      <c r="D18" s="55"/>
      <c r="E18" s="193"/>
    </row>
    <row r="19" spans="1:5" ht="47.25" x14ac:dyDescent="0.25">
      <c r="A19" s="133" t="s">
        <v>139</v>
      </c>
      <c r="B19" s="74"/>
      <c r="C19" s="57">
        <v>-5746286</v>
      </c>
      <c r="D19" s="57"/>
      <c r="E19" s="197">
        <v>5262335</v>
      </c>
    </row>
    <row r="20" spans="1:5" ht="17.25" customHeight="1" x14ac:dyDescent="0.25">
      <c r="A20" s="124" t="s">
        <v>47</v>
      </c>
      <c r="B20" s="74"/>
      <c r="C20" s="57">
        <v>-17293429</v>
      </c>
      <c r="D20" s="57"/>
      <c r="E20" s="197">
        <v>379195</v>
      </c>
    </row>
    <row r="21" spans="1:5" ht="47.25" x14ac:dyDescent="0.25">
      <c r="A21" s="133" t="s">
        <v>140</v>
      </c>
      <c r="B21" s="74"/>
      <c r="C21" s="57">
        <v>2275677</v>
      </c>
      <c r="D21" s="57"/>
      <c r="E21" s="197">
        <v>57230</v>
      </c>
    </row>
    <row r="22" spans="1:5" ht="31.5" x14ac:dyDescent="0.25">
      <c r="A22" s="149" t="s">
        <v>141</v>
      </c>
      <c r="B22" s="74"/>
      <c r="C22" s="57">
        <v>32183041</v>
      </c>
      <c r="D22" s="57"/>
      <c r="E22" s="197">
        <v>6127367</v>
      </c>
    </row>
    <row r="23" spans="1:5" x14ac:dyDescent="0.25">
      <c r="A23" s="133" t="s">
        <v>48</v>
      </c>
      <c r="B23" s="74"/>
      <c r="C23" s="57">
        <v>4602130</v>
      </c>
      <c r="D23" s="57"/>
      <c r="E23" s="197">
        <v>3778069</v>
      </c>
    </row>
    <row r="24" spans="1:5" ht="31.5" x14ac:dyDescent="0.25">
      <c r="A24" s="133" t="s">
        <v>91</v>
      </c>
      <c r="B24" s="74"/>
      <c r="C24" s="57">
        <v>-11358793</v>
      </c>
      <c r="D24" s="57"/>
      <c r="E24" s="197">
        <v>-6158713</v>
      </c>
    </row>
    <row r="25" spans="1:5" x14ac:dyDescent="0.25">
      <c r="A25" s="133" t="s">
        <v>142</v>
      </c>
      <c r="B25" s="74"/>
      <c r="C25" s="56">
        <v>-42768402.971930027</v>
      </c>
      <c r="D25" s="57"/>
      <c r="E25" s="191">
        <v>-24750434</v>
      </c>
    </row>
    <row r="26" spans="1:5" x14ac:dyDescent="0.25">
      <c r="A26" s="19" t="s">
        <v>49</v>
      </c>
      <c r="B26" s="75"/>
      <c r="C26" s="61">
        <f>SUM(C19:C25,C17,C13)</f>
        <v>292315468.02806997</v>
      </c>
      <c r="D26" s="59"/>
      <c r="E26" s="198">
        <f>SUM(E19:E25,E17,E13)</f>
        <v>197261401</v>
      </c>
    </row>
    <row r="27" spans="1:5" ht="47.25" x14ac:dyDescent="0.25">
      <c r="A27" s="136" t="s">
        <v>125</v>
      </c>
      <c r="B27" s="74"/>
      <c r="C27" s="57">
        <v>-30573437</v>
      </c>
      <c r="D27" s="55"/>
      <c r="E27" s="197">
        <v>2168403</v>
      </c>
    </row>
    <row r="28" spans="1:5" x14ac:dyDescent="0.25">
      <c r="A28" s="133" t="s">
        <v>50</v>
      </c>
      <c r="B28" s="74"/>
      <c r="C28" s="57">
        <v>-55723226</v>
      </c>
      <c r="D28" s="62"/>
      <c r="E28" s="199">
        <v>-45906418</v>
      </c>
    </row>
    <row r="29" spans="1:5" ht="31.5" x14ac:dyDescent="0.25">
      <c r="A29" s="133" t="s">
        <v>51</v>
      </c>
      <c r="B29" s="74"/>
      <c r="C29" s="56" t="s">
        <v>88</v>
      </c>
      <c r="D29" s="55"/>
      <c r="E29" s="191">
        <v>-4614</v>
      </c>
    </row>
    <row r="30" spans="1:5" x14ac:dyDescent="0.25">
      <c r="A30" s="19" t="s">
        <v>4</v>
      </c>
      <c r="B30" s="75"/>
      <c r="C30" s="63">
        <f>SUM(C26:C29)</f>
        <v>206018805.02806997</v>
      </c>
      <c r="D30" s="59"/>
      <c r="E30" s="200">
        <f>SUM(E26:E29)</f>
        <v>153518772</v>
      </c>
    </row>
    <row r="31" spans="1:5" x14ac:dyDescent="0.25">
      <c r="A31" s="133" t="s">
        <v>18</v>
      </c>
      <c r="B31" s="74"/>
      <c r="C31" s="56">
        <v>-35690949</v>
      </c>
      <c r="D31" s="55"/>
      <c r="E31" s="191">
        <v>-27232526</v>
      </c>
    </row>
    <row r="32" spans="1:5" x14ac:dyDescent="0.25">
      <c r="A32" s="19" t="s">
        <v>74</v>
      </c>
      <c r="B32" s="75"/>
      <c r="C32" s="64">
        <f>SUM(C30:C31)</f>
        <v>170327856.02806997</v>
      </c>
      <c r="D32" s="59"/>
      <c r="E32" s="201">
        <f>SUM(E30:E31)</f>
        <v>126286246</v>
      </c>
    </row>
    <row r="33" spans="1:10" x14ac:dyDescent="0.25">
      <c r="A33" s="19" t="s">
        <v>143</v>
      </c>
      <c r="B33" s="75"/>
      <c r="C33" s="65"/>
      <c r="D33" s="59"/>
      <c r="E33" s="202"/>
    </row>
    <row r="34" spans="1:10" x14ac:dyDescent="0.25">
      <c r="A34" s="133" t="s">
        <v>53</v>
      </c>
      <c r="B34" s="74"/>
      <c r="C34" s="118">
        <v>170329155.02806997</v>
      </c>
      <c r="D34" s="55"/>
      <c r="E34" s="203">
        <v>126289455</v>
      </c>
    </row>
    <row r="35" spans="1:10" x14ac:dyDescent="0.25">
      <c r="A35" s="133" t="s">
        <v>54</v>
      </c>
      <c r="B35" s="74"/>
      <c r="C35" s="152">
        <v>-1299</v>
      </c>
      <c r="D35" s="55"/>
      <c r="E35" s="194">
        <v>-3209</v>
      </c>
    </row>
    <row r="36" spans="1:10" x14ac:dyDescent="0.25">
      <c r="A36" s="19" t="s">
        <v>75</v>
      </c>
      <c r="B36" s="75"/>
      <c r="C36" s="65">
        <f>SUM(C34:C35)</f>
        <v>170327856.02806997</v>
      </c>
      <c r="D36" s="59"/>
      <c r="E36" s="202">
        <f>SUM(E34:E35)</f>
        <v>126286246</v>
      </c>
    </row>
    <row r="37" spans="1:10" x14ac:dyDescent="0.25">
      <c r="A37" s="19" t="s">
        <v>17</v>
      </c>
      <c r="B37" s="75"/>
      <c r="C37" s="65"/>
      <c r="D37" s="59"/>
      <c r="E37" s="202"/>
    </row>
    <row r="38" spans="1:10" ht="31.5" x14ac:dyDescent="0.25">
      <c r="A38" s="41" t="s">
        <v>144</v>
      </c>
      <c r="B38" s="76"/>
      <c r="C38" s="65"/>
      <c r="D38" s="59"/>
      <c r="E38" s="202"/>
      <c r="J38" s="142"/>
    </row>
    <row r="39" spans="1:10" ht="47.25" x14ac:dyDescent="0.25">
      <c r="A39" s="133" t="s">
        <v>145</v>
      </c>
      <c r="B39" s="76"/>
      <c r="C39" s="190" t="s">
        <v>88</v>
      </c>
      <c r="D39" s="55"/>
      <c r="E39" s="190">
        <v>746945</v>
      </c>
      <c r="J39" s="142"/>
    </row>
    <row r="40" spans="1:10" ht="31.5" x14ac:dyDescent="0.25">
      <c r="A40" s="41" t="s">
        <v>146</v>
      </c>
      <c r="B40" s="76"/>
      <c r="C40" s="54"/>
      <c r="D40" s="55"/>
      <c r="E40" s="190"/>
    </row>
    <row r="41" spans="1:10" x14ac:dyDescent="0.25">
      <c r="A41" s="133" t="s">
        <v>92</v>
      </c>
      <c r="B41" s="76"/>
      <c r="C41" s="54"/>
      <c r="D41" s="55"/>
      <c r="E41" s="190"/>
    </row>
    <row r="42" spans="1:10" x14ac:dyDescent="0.25">
      <c r="A42" s="133" t="s">
        <v>52</v>
      </c>
      <c r="B42" s="74"/>
      <c r="C42" s="57">
        <v>-80037800</v>
      </c>
      <c r="D42" s="55"/>
      <c r="E42" s="197">
        <v>-9629068</v>
      </c>
    </row>
    <row r="43" spans="1:10" ht="31.5" x14ac:dyDescent="0.25">
      <c r="A43" s="110" t="s">
        <v>147</v>
      </c>
      <c r="B43" s="74"/>
      <c r="C43" s="57">
        <v>-18707</v>
      </c>
      <c r="D43" s="55"/>
      <c r="E43" s="197">
        <v>-53751</v>
      </c>
    </row>
    <row r="44" spans="1:10" x14ac:dyDescent="0.25">
      <c r="A44" s="19" t="s">
        <v>77</v>
      </c>
      <c r="B44" s="75"/>
      <c r="C44" s="60">
        <f>SUM(C39:C43)</f>
        <v>-80056507</v>
      </c>
      <c r="D44" s="66"/>
      <c r="E44" s="195">
        <f>SUM(E39:E43)</f>
        <v>-8935874</v>
      </c>
    </row>
    <row r="45" spans="1:10" x14ac:dyDescent="0.25">
      <c r="A45" s="19" t="s">
        <v>76</v>
      </c>
      <c r="B45" s="75"/>
      <c r="C45" s="60">
        <f>C44+C32</f>
        <v>90271349.028069973</v>
      </c>
      <c r="D45" s="59"/>
      <c r="E45" s="195">
        <f>E44+E32</f>
        <v>117350372</v>
      </c>
    </row>
    <row r="46" spans="1:10" x14ac:dyDescent="0.25">
      <c r="A46" s="19"/>
      <c r="B46" s="75"/>
      <c r="C46" s="66"/>
      <c r="D46" s="59"/>
      <c r="E46" s="204"/>
    </row>
    <row r="47" spans="1:10" x14ac:dyDescent="0.25">
      <c r="A47" s="19" t="s">
        <v>148</v>
      </c>
      <c r="B47" s="75"/>
      <c r="C47" s="66"/>
      <c r="D47" s="59"/>
      <c r="E47" s="204"/>
    </row>
    <row r="48" spans="1:10" x14ac:dyDescent="0.25">
      <c r="A48" s="133" t="s">
        <v>53</v>
      </c>
      <c r="B48" s="75"/>
      <c r="C48" s="57">
        <v>90272648</v>
      </c>
      <c r="D48" s="55"/>
      <c r="E48" s="197">
        <v>117353581</v>
      </c>
    </row>
    <row r="49" spans="1:5" x14ac:dyDescent="0.25">
      <c r="A49" s="133" t="s">
        <v>54</v>
      </c>
      <c r="B49" s="75"/>
      <c r="C49" s="56">
        <v>-1299</v>
      </c>
      <c r="D49" s="55"/>
      <c r="E49" s="191">
        <v>-3209</v>
      </c>
    </row>
    <row r="50" spans="1:5" x14ac:dyDescent="0.25">
      <c r="A50" s="19" t="s">
        <v>76</v>
      </c>
      <c r="B50" s="75"/>
      <c r="C50" s="60">
        <f>SUM(C48:C49)</f>
        <v>90271349</v>
      </c>
      <c r="D50" s="59"/>
      <c r="E50" s="195">
        <f>SUM(E48:E49)</f>
        <v>117350372</v>
      </c>
    </row>
    <row r="51" spans="1:5" x14ac:dyDescent="0.25">
      <c r="A51" s="133"/>
      <c r="B51" s="75"/>
      <c r="C51" s="66"/>
      <c r="D51" s="59"/>
      <c r="E51" s="204"/>
    </row>
    <row r="52" spans="1:5" ht="16.5" thickBot="1" x14ac:dyDescent="0.3">
      <c r="A52" s="107" t="s">
        <v>149</v>
      </c>
      <c r="B52" s="74"/>
      <c r="C52" s="183" t="s">
        <v>164</v>
      </c>
      <c r="E52" s="205" t="s">
        <v>163</v>
      </c>
    </row>
    <row r="53" spans="1:5" ht="16.5" thickTop="1" x14ac:dyDescent="0.25">
      <c r="C53" s="67"/>
      <c r="D53" s="68"/>
      <c r="E53" s="69"/>
    </row>
    <row r="55" spans="1:5" x14ac:dyDescent="0.25">
      <c r="A55" s="42" t="str">
        <f>Ф1!A57</f>
        <v>Заместитель Председателя Правления</v>
      </c>
      <c r="B55" s="78"/>
      <c r="C55" s="4"/>
      <c r="D55" s="4"/>
      <c r="E55" s="4" t="str">
        <f>[6]Ф1!E56</f>
        <v>Хамитов Е.Е.</v>
      </c>
    </row>
    <row r="56" spans="1:5" ht="19.5" customHeight="1" x14ac:dyDescent="0.25">
      <c r="A56" s="2"/>
      <c r="B56" s="79"/>
      <c r="C56" s="3"/>
      <c r="D56" s="8"/>
    </row>
    <row r="57" spans="1:5" x14ac:dyDescent="0.25">
      <c r="A57" s="42" t="s">
        <v>89</v>
      </c>
      <c r="B57" s="78"/>
      <c r="C57" s="4"/>
      <c r="D57" s="4"/>
      <c r="E57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zoomScale="80" zoomScaleNormal="80" workbookViewId="0">
      <selection activeCell="B62" sqref="B62"/>
    </sheetView>
  </sheetViews>
  <sheetFormatPr defaultColWidth="9.140625" defaultRowHeight="15.75" x14ac:dyDescent="0.25"/>
  <cols>
    <col min="1" max="1" width="84.7109375" style="20" customWidth="1"/>
    <col min="2" max="2" width="21.140625" style="23" customWidth="1"/>
    <col min="3" max="3" width="1.85546875" style="22" customWidth="1"/>
    <col min="4" max="4" width="21.140625" style="23" customWidth="1"/>
    <col min="5" max="16384" width="9.140625" style="20"/>
  </cols>
  <sheetData>
    <row r="2" spans="1:4" ht="18.75" x14ac:dyDescent="0.3">
      <c r="A2" s="223" t="s">
        <v>80</v>
      </c>
      <c r="B2" s="223"/>
      <c r="C2" s="223"/>
      <c r="D2" s="223"/>
    </row>
    <row r="3" spans="1:4" ht="18.75" x14ac:dyDescent="0.3">
      <c r="A3" s="223" t="s">
        <v>78</v>
      </c>
      <c r="B3" s="223"/>
      <c r="C3" s="223"/>
      <c r="D3" s="223"/>
    </row>
    <row r="4" spans="1:4" x14ac:dyDescent="0.25">
      <c r="A4" s="21"/>
      <c r="B4" s="21"/>
      <c r="C4" s="21"/>
      <c r="D4" s="21"/>
    </row>
    <row r="5" spans="1:4" x14ac:dyDescent="0.25">
      <c r="B5" s="43" t="s">
        <v>124</v>
      </c>
      <c r="C5" s="9"/>
      <c r="D5" s="43" t="s">
        <v>124</v>
      </c>
    </row>
    <row r="6" spans="1:4" ht="47.25" x14ac:dyDescent="0.25">
      <c r="A6" s="224"/>
      <c r="B6" s="151" t="s">
        <v>151</v>
      </c>
      <c r="C6" s="222"/>
      <c r="D6" s="173" t="s">
        <v>152</v>
      </c>
    </row>
    <row r="7" spans="1:4" x14ac:dyDescent="0.25">
      <c r="A7" s="224"/>
      <c r="B7" s="44" t="s">
        <v>0</v>
      </c>
      <c r="C7" s="222"/>
      <c r="D7" s="143" t="s">
        <v>0</v>
      </c>
    </row>
    <row r="8" spans="1:4" ht="16.5" x14ac:dyDescent="0.25">
      <c r="A8" s="92" t="s">
        <v>55</v>
      </c>
      <c r="B8" s="93"/>
      <c r="C8" s="94"/>
      <c r="D8" s="93"/>
    </row>
    <row r="9" spans="1:4" ht="20.100000000000001" customHeight="1" x14ac:dyDescent="0.25">
      <c r="A9" s="95" t="s">
        <v>56</v>
      </c>
      <c r="B9" s="96">
        <v>537880642</v>
      </c>
      <c r="C9" s="97"/>
      <c r="D9" s="206">
        <v>382729663</v>
      </c>
    </row>
    <row r="10" spans="1:4" ht="20.100000000000001" customHeight="1" x14ac:dyDescent="0.25">
      <c r="A10" s="95" t="s">
        <v>57</v>
      </c>
      <c r="B10" s="98">
        <v>-202773752</v>
      </c>
      <c r="C10" s="97"/>
      <c r="D10" s="207">
        <v>-167024856</v>
      </c>
    </row>
    <row r="11" spans="1:4" ht="20.100000000000001" customHeight="1" x14ac:dyDescent="0.25">
      <c r="A11" s="95" t="s">
        <v>58</v>
      </c>
      <c r="B11" s="96">
        <v>50300905</v>
      </c>
      <c r="C11" s="97"/>
      <c r="D11" s="206">
        <v>32310749</v>
      </c>
    </row>
    <row r="12" spans="1:4" ht="20.100000000000001" customHeight="1" x14ac:dyDescent="0.25">
      <c r="A12" s="95" t="s">
        <v>59</v>
      </c>
      <c r="B12" s="98">
        <v>-6849165</v>
      </c>
      <c r="C12" s="97"/>
      <c r="D12" s="207">
        <v>-5834998</v>
      </c>
    </row>
    <row r="13" spans="1:4" ht="20.100000000000001" customHeight="1" x14ac:dyDescent="0.25">
      <c r="A13" s="95" t="s">
        <v>134</v>
      </c>
      <c r="B13" s="98">
        <v>735364</v>
      </c>
      <c r="C13" s="97"/>
      <c r="D13" s="207">
        <v>27239</v>
      </c>
    </row>
    <row r="14" spans="1:4" ht="33.75" customHeight="1" x14ac:dyDescent="0.25">
      <c r="A14" s="95" t="s">
        <v>165</v>
      </c>
      <c r="B14" s="98">
        <v>-1995028</v>
      </c>
      <c r="C14" s="97"/>
      <c r="D14" s="207">
        <v>5716485</v>
      </c>
    </row>
    <row r="15" spans="1:4" ht="20.100000000000001" customHeight="1" x14ac:dyDescent="0.25">
      <c r="A15" s="95" t="s">
        <v>156</v>
      </c>
      <c r="B15" s="98">
        <v>-32042843</v>
      </c>
      <c r="C15" s="97"/>
      <c r="D15" s="207">
        <v>-30088739</v>
      </c>
    </row>
    <row r="16" spans="1:4" ht="20.100000000000001" customHeight="1" x14ac:dyDescent="0.25">
      <c r="A16" s="95" t="s">
        <v>135</v>
      </c>
      <c r="B16" s="98">
        <v>-30154030</v>
      </c>
      <c r="C16" s="97"/>
      <c r="D16" s="207">
        <v>-18164573</v>
      </c>
    </row>
    <row r="17" spans="1:4" ht="20.100000000000001" customHeight="1" x14ac:dyDescent="0.25">
      <c r="A17" s="95" t="s">
        <v>60</v>
      </c>
      <c r="B17" s="98">
        <v>-20979547</v>
      </c>
      <c r="C17" s="97"/>
      <c r="D17" s="207">
        <v>-12760308</v>
      </c>
    </row>
    <row r="18" spans="1:4" ht="33" x14ac:dyDescent="0.25">
      <c r="A18" s="92" t="s">
        <v>61</v>
      </c>
      <c r="B18" s="100">
        <f>SUM(B9:B17)</f>
        <v>294122546</v>
      </c>
      <c r="C18" s="134"/>
      <c r="D18" s="100">
        <f>SUM(D9:D17)</f>
        <v>186910662</v>
      </c>
    </row>
    <row r="19" spans="1:4" ht="20.100000000000001" customHeight="1" x14ac:dyDescent="0.25">
      <c r="A19" s="111" t="s">
        <v>93</v>
      </c>
      <c r="B19" s="101"/>
      <c r="C19" s="102"/>
      <c r="D19" s="101"/>
    </row>
    <row r="20" spans="1:4" ht="33" x14ac:dyDescent="0.25">
      <c r="A20" s="95" t="s">
        <v>94</v>
      </c>
      <c r="B20" s="98">
        <v>-3266915</v>
      </c>
      <c r="C20" s="98"/>
      <c r="D20" s="207">
        <v>-20693337</v>
      </c>
    </row>
    <row r="21" spans="1:4" ht="20.100000000000001" customHeight="1" x14ac:dyDescent="0.25">
      <c r="A21" s="95" t="s">
        <v>136</v>
      </c>
      <c r="B21" s="98">
        <v>-426443004</v>
      </c>
      <c r="C21" s="98"/>
      <c r="D21" s="207">
        <v>46570603</v>
      </c>
    </row>
    <row r="22" spans="1:4" ht="20.100000000000001" customHeight="1" x14ac:dyDescent="0.25">
      <c r="A22" s="95" t="s">
        <v>95</v>
      </c>
      <c r="B22" s="98">
        <v>-594144623</v>
      </c>
      <c r="C22" s="98"/>
      <c r="D22" s="207">
        <v>-420284132</v>
      </c>
    </row>
    <row r="23" spans="1:4" ht="20.100000000000001" customHeight="1" x14ac:dyDescent="0.25">
      <c r="A23" s="95" t="s">
        <v>62</v>
      </c>
      <c r="B23" s="98">
        <v>-39467908</v>
      </c>
      <c r="C23" s="98"/>
      <c r="D23" s="207">
        <v>33803412</v>
      </c>
    </row>
    <row r="24" spans="1:4" ht="20.100000000000001" customHeight="1" x14ac:dyDescent="0.25">
      <c r="A24" s="95" t="s">
        <v>96</v>
      </c>
      <c r="B24" s="98">
        <v>-357525</v>
      </c>
      <c r="C24" s="98"/>
      <c r="D24" s="207">
        <v>-96628578</v>
      </c>
    </row>
    <row r="25" spans="1:4" ht="20.100000000000001" customHeight="1" x14ac:dyDescent="0.25">
      <c r="A25" s="95" t="s">
        <v>97</v>
      </c>
      <c r="B25" s="98">
        <v>-128770939</v>
      </c>
      <c r="C25" s="139"/>
      <c r="D25" s="207">
        <v>-164397313</v>
      </c>
    </row>
    <row r="26" spans="1:4" ht="20.100000000000001" customHeight="1" x14ac:dyDescent="0.25">
      <c r="A26" s="111" t="s">
        <v>98</v>
      </c>
      <c r="B26" s="98"/>
      <c r="C26" s="98"/>
      <c r="D26" s="207"/>
    </row>
    <row r="27" spans="1:4" ht="20.100000000000001" customHeight="1" x14ac:dyDescent="0.25">
      <c r="A27" s="95" t="s">
        <v>99</v>
      </c>
      <c r="B27" s="96">
        <v>285201950</v>
      </c>
      <c r="C27" s="98"/>
      <c r="D27" s="206">
        <v>329175092</v>
      </c>
    </row>
    <row r="28" spans="1:4" ht="20.100000000000001" customHeight="1" x14ac:dyDescent="0.25">
      <c r="A28" s="95" t="s">
        <v>100</v>
      </c>
      <c r="B28" s="98">
        <v>98657752</v>
      </c>
      <c r="C28" s="98"/>
      <c r="D28" s="207">
        <v>141979915</v>
      </c>
    </row>
    <row r="29" spans="1:4" ht="20.100000000000001" customHeight="1" x14ac:dyDescent="0.25">
      <c r="A29" s="95" t="s">
        <v>101</v>
      </c>
      <c r="B29" s="99">
        <v>76568200</v>
      </c>
      <c r="C29" s="96"/>
      <c r="D29" s="208">
        <v>5062209</v>
      </c>
    </row>
    <row r="30" spans="1:4" ht="40.5" customHeight="1" x14ac:dyDescent="0.25">
      <c r="A30" s="92" t="s">
        <v>102</v>
      </c>
      <c r="B30" s="209">
        <f>SUM(B18:B29)</f>
        <v>-437900466</v>
      </c>
      <c r="C30" s="104"/>
      <c r="D30" s="209">
        <f>SUM(D18:D29)</f>
        <v>41498533</v>
      </c>
    </row>
    <row r="31" spans="1:4" ht="20.100000000000001" customHeight="1" x14ac:dyDescent="0.25">
      <c r="A31" s="92"/>
      <c r="B31" s="134"/>
      <c r="C31" s="134"/>
      <c r="D31" s="134"/>
    </row>
    <row r="32" spans="1:4" ht="16.5" x14ac:dyDescent="0.25">
      <c r="A32" s="92" t="s">
        <v>63</v>
      </c>
      <c r="B32" s="101"/>
      <c r="C32" s="102"/>
      <c r="D32" s="101"/>
    </row>
    <row r="33" spans="1:4" ht="16.5" x14ac:dyDescent="0.25">
      <c r="A33" s="140" t="s">
        <v>103</v>
      </c>
      <c r="B33" s="98">
        <v>-1066298900</v>
      </c>
      <c r="C33" s="97"/>
      <c r="D33" s="207">
        <v>-1003193237</v>
      </c>
    </row>
    <row r="34" spans="1:4" ht="20.100000000000001" customHeight="1" x14ac:dyDescent="0.25">
      <c r="A34" s="140" t="s">
        <v>104</v>
      </c>
      <c r="B34" s="141">
        <v>1089380766</v>
      </c>
      <c r="C34" s="97"/>
      <c r="D34" s="210">
        <v>794187854</v>
      </c>
    </row>
    <row r="35" spans="1:4" ht="20.100000000000001" customHeight="1" x14ac:dyDescent="0.25">
      <c r="A35" s="140" t="s">
        <v>64</v>
      </c>
      <c r="B35" s="141">
        <v>-2476243</v>
      </c>
      <c r="C35" s="97"/>
      <c r="D35" s="210">
        <v>-2281308</v>
      </c>
    </row>
    <row r="36" spans="1:4" ht="20.100000000000001" customHeight="1" x14ac:dyDescent="0.25">
      <c r="A36" s="140" t="s">
        <v>105</v>
      </c>
      <c r="B36" s="141">
        <v>174153</v>
      </c>
      <c r="C36" s="97"/>
      <c r="D36" s="210">
        <v>530392</v>
      </c>
    </row>
    <row r="37" spans="1:4" ht="20.100000000000001" customHeight="1" x14ac:dyDescent="0.25">
      <c r="A37" s="140" t="s">
        <v>157</v>
      </c>
      <c r="B37" s="141">
        <v>328899000</v>
      </c>
      <c r="C37" s="97"/>
      <c r="D37" s="210">
        <v>375993158</v>
      </c>
    </row>
    <row r="38" spans="1:4" ht="20.100000000000001" customHeight="1" x14ac:dyDescent="0.25">
      <c r="A38" s="140" t="s">
        <v>106</v>
      </c>
      <c r="B38" s="141">
        <v>644522</v>
      </c>
      <c r="C38" s="97"/>
      <c r="D38" s="210">
        <v>10514961</v>
      </c>
    </row>
    <row r="39" spans="1:4" ht="20.100000000000001" customHeight="1" x14ac:dyDescent="0.25">
      <c r="A39" s="140" t="s">
        <v>166</v>
      </c>
      <c r="B39" s="141">
        <v>724376</v>
      </c>
      <c r="C39" s="97"/>
      <c r="D39" s="210">
        <v>1540</v>
      </c>
    </row>
    <row r="40" spans="1:4" ht="33" x14ac:dyDescent="0.25">
      <c r="A40" s="92" t="s">
        <v>107</v>
      </c>
      <c r="B40" s="105">
        <f>SUM(B33:B39)</f>
        <v>351047674</v>
      </c>
      <c r="C40" s="104"/>
      <c r="D40" s="211">
        <f>SUM(D33:D39)</f>
        <v>175753360</v>
      </c>
    </row>
    <row r="41" spans="1:4" ht="20.100000000000001" customHeight="1" x14ac:dyDescent="0.25">
      <c r="A41" s="92"/>
      <c r="B41" s="103"/>
      <c r="C41" s="134"/>
      <c r="D41" s="103"/>
    </row>
    <row r="42" spans="1:4" ht="20.100000000000001" customHeight="1" x14ac:dyDescent="0.25">
      <c r="A42" s="92" t="s">
        <v>65</v>
      </c>
      <c r="B42" s="103"/>
      <c r="C42" s="134"/>
      <c r="D42" s="103"/>
    </row>
    <row r="43" spans="1:4" ht="20.100000000000001" customHeight="1" x14ac:dyDescent="0.25">
      <c r="A43" s="95" t="s">
        <v>108</v>
      </c>
      <c r="B43" s="101">
        <v>418363828</v>
      </c>
      <c r="C43" s="102"/>
      <c r="D43" s="101">
        <v>79966603</v>
      </c>
    </row>
    <row r="44" spans="1:4" ht="20.100000000000001" customHeight="1" x14ac:dyDescent="0.25">
      <c r="A44" s="95" t="s">
        <v>109</v>
      </c>
      <c r="B44" s="141">
        <v>-106898480</v>
      </c>
      <c r="C44" s="102"/>
      <c r="D44" s="210">
        <v>-126538142</v>
      </c>
    </row>
    <row r="45" spans="1:4" ht="20.100000000000001" customHeight="1" x14ac:dyDescent="0.25">
      <c r="A45" s="95" t="s">
        <v>110</v>
      </c>
      <c r="B45" s="141">
        <v>327177054</v>
      </c>
      <c r="C45" s="102"/>
      <c r="D45" s="210">
        <v>270794658</v>
      </c>
    </row>
    <row r="46" spans="1:4" ht="20.100000000000001" customHeight="1" x14ac:dyDescent="0.25">
      <c r="A46" s="95" t="s">
        <v>111</v>
      </c>
      <c r="B46" s="141">
        <v>-26517902</v>
      </c>
      <c r="C46" s="102"/>
      <c r="D46" s="210">
        <v>-41975359</v>
      </c>
    </row>
    <row r="47" spans="1:4" ht="20.100000000000001" customHeight="1" x14ac:dyDescent="0.25">
      <c r="A47" s="95" t="s">
        <v>112</v>
      </c>
      <c r="B47" s="141">
        <v>50000000</v>
      </c>
      <c r="C47" s="102"/>
      <c r="D47" s="210">
        <v>5000000</v>
      </c>
    </row>
    <row r="48" spans="1:4" ht="20.100000000000001" customHeight="1" x14ac:dyDescent="0.25">
      <c r="A48" s="95" t="s">
        <v>113</v>
      </c>
      <c r="B48" s="141">
        <v>42610256</v>
      </c>
      <c r="C48" s="102"/>
      <c r="D48" s="210">
        <v>541242812</v>
      </c>
    </row>
    <row r="49" spans="1:4" ht="20.100000000000001" customHeight="1" x14ac:dyDescent="0.25">
      <c r="A49" s="95" t="s">
        <v>114</v>
      </c>
      <c r="B49" s="141">
        <v>-130459074</v>
      </c>
      <c r="C49" s="102"/>
      <c r="D49" s="210">
        <v>-75537010</v>
      </c>
    </row>
    <row r="50" spans="1:4" ht="20.100000000000001" customHeight="1" x14ac:dyDescent="0.25">
      <c r="A50" s="95" t="s">
        <v>167</v>
      </c>
      <c r="B50" s="141">
        <v>-33047178</v>
      </c>
      <c r="C50" s="102"/>
      <c r="D50" s="210">
        <v>-10368338</v>
      </c>
    </row>
    <row r="51" spans="1:4" ht="20.100000000000001" customHeight="1" x14ac:dyDescent="0.25">
      <c r="A51" s="92" t="s">
        <v>115</v>
      </c>
      <c r="B51" s="112">
        <f>SUM(B43:B50)</f>
        <v>541228504</v>
      </c>
      <c r="C51" s="134"/>
      <c r="D51" s="212">
        <f>SUM(D43:D50)</f>
        <v>642585224</v>
      </c>
    </row>
    <row r="52" spans="1:4" ht="20.100000000000001" customHeight="1" x14ac:dyDescent="0.25">
      <c r="A52" s="95"/>
      <c r="B52" s="142"/>
      <c r="C52" s="102"/>
      <c r="D52" s="101"/>
    </row>
    <row r="53" spans="1:4" ht="33" customHeight="1" x14ac:dyDescent="0.25">
      <c r="A53" s="95" t="s">
        <v>116</v>
      </c>
      <c r="B53" s="98">
        <v>8129411</v>
      </c>
      <c r="C53" s="97"/>
      <c r="D53" s="207">
        <v>680591</v>
      </c>
    </row>
    <row r="54" spans="1:4" ht="16.5" x14ac:dyDescent="0.25">
      <c r="A54" s="95" t="s">
        <v>117</v>
      </c>
      <c r="B54" s="141">
        <v>59486</v>
      </c>
      <c r="C54" s="97"/>
      <c r="D54" s="210">
        <v>-121602</v>
      </c>
    </row>
    <row r="55" spans="1:4" ht="34.5" customHeight="1" x14ac:dyDescent="0.25">
      <c r="A55" s="92" t="s">
        <v>118</v>
      </c>
      <c r="B55" s="120">
        <f>SUM(B53:B54,B51,B40,B30)</f>
        <v>462564609</v>
      </c>
      <c r="C55" s="104"/>
      <c r="D55" s="213">
        <f>SUM(D53:D54,D51,D40,D30)</f>
        <v>860396106</v>
      </c>
    </row>
    <row r="56" spans="1:4" ht="20.100000000000001" customHeight="1" x14ac:dyDescent="0.25">
      <c r="A56" s="95" t="s">
        <v>119</v>
      </c>
      <c r="B56" s="141">
        <v>1407739707</v>
      </c>
      <c r="C56" s="102"/>
      <c r="D56" s="210">
        <v>577623210</v>
      </c>
    </row>
    <row r="57" spans="1:4" ht="20.100000000000001" customHeight="1" thickBot="1" x14ac:dyDescent="0.3">
      <c r="A57" s="92" t="s">
        <v>120</v>
      </c>
      <c r="B57" s="106">
        <f>SUM(B55:B56)</f>
        <v>1870304316</v>
      </c>
      <c r="C57" s="134"/>
      <c r="D57" s="106">
        <f>SUM(D55:D56)</f>
        <v>1438019316</v>
      </c>
    </row>
    <row r="58" spans="1:4" ht="16.5" thickTop="1" x14ac:dyDescent="0.25"/>
    <row r="61" spans="1:4" s="45" customFormat="1" ht="18.75" x14ac:dyDescent="0.3">
      <c r="A61" s="1" t="str">
        <f>Ф1!A57</f>
        <v>Заместитель Председателя Правления</v>
      </c>
      <c r="B61" s="24"/>
      <c r="C61" s="25"/>
      <c r="D61" s="4" t="str">
        <f>[6]Ф2!E57</f>
        <v>Хамитов Е.Е.</v>
      </c>
    </row>
    <row r="62" spans="1:4" s="45" customFormat="1" ht="21" customHeight="1" x14ac:dyDescent="0.3">
      <c r="A62" s="2"/>
      <c r="B62" s="26"/>
      <c r="C62" s="8"/>
      <c r="D62" s="27"/>
    </row>
    <row r="63" spans="1:4" s="45" customFormat="1" ht="18.75" x14ac:dyDescent="0.3">
      <c r="A63" s="42" t="s">
        <v>89</v>
      </c>
      <c r="B63" s="24"/>
      <c r="C63" s="25"/>
      <c r="D63" s="4" t="str">
        <f>[6]Ф2!E59</f>
        <v>Есенгараева К.Д.</v>
      </c>
    </row>
  </sheetData>
  <mergeCells count="4">
    <mergeCell ref="A2:D2"/>
    <mergeCell ref="A3:D3"/>
    <mergeCell ref="A6:A7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tabSelected="1" zoomScale="70" zoomScaleNormal="70" zoomScaleSheetLayoutView="85" workbookViewId="0">
      <selection activeCell="I39" sqref="I39"/>
    </sheetView>
  </sheetViews>
  <sheetFormatPr defaultColWidth="9.140625" defaultRowHeight="15.75" x14ac:dyDescent="0.25"/>
  <cols>
    <col min="1" max="1" width="1.85546875" style="28" customWidth="1"/>
    <col min="2" max="2" width="75.140625" style="28" customWidth="1"/>
    <col min="3" max="3" width="16.28515625" style="29" customWidth="1"/>
    <col min="4" max="4" width="16.140625" style="29" customWidth="1"/>
    <col min="5" max="5" width="19.7109375" style="29" customWidth="1"/>
    <col min="6" max="9" width="17.28515625" style="29" customWidth="1"/>
    <col min="10" max="10" width="16.85546875" style="29" customWidth="1"/>
    <col min="11" max="11" width="8.85546875" style="28" customWidth="1"/>
    <col min="12" max="12" width="9.140625" style="28"/>
    <col min="13" max="13" width="11.85546875" style="28" bestFit="1" customWidth="1"/>
    <col min="14" max="16384" width="9.140625" style="28"/>
  </cols>
  <sheetData>
    <row r="2" spans="2:13" ht="18.75" x14ac:dyDescent="0.25">
      <c r="B2" s="225" t="s">
        <v>81</v>
      </c>
      <c r="C2" s="225"/>
      <c r="D2" s="225"/>
      <c r="E2" s="225"/>
      <c r="F2" s="225"/>
      <c r="G2" s="225"/>
      <c r="H2" s="225"/>
      <c r="I2" s="225"/>
      <c r="J2" s="225"/>
    </row>
    <row r="3" spans="2:13" ht="18.75" x14ac:dyDescent="0.25">
      <c r="B3" s="226" t="str">
        <f>[6]Ф3!A3</f>
        <v xml:space="preserve"> АО "Национальный управляющий холдинг "Байтерек"</v>
      </c>
      <c r="C3" s="226"/>
      <c r="D3" s="226"/>
      <c r="E3" s="226"/>
      <c r="F3" s="226"/>
      <c r="G3" s="226"/>
      <c r="H3" s="226"/>
      <c r="I3" s="226"/>
      <c r="J3" s="226"/>
    </row>
    <row r="4" spans="2:13" ht="18.75" x14ac:dyDescent="0.25">
      <c r="B4" s="135"/>
      <c r="C4" s="135"/>
      <c r="D4" s="135"/>
      <c r="E4" s="135"/>
      <c r="F4" s="135"/>
      <c r="G4" s="135"/>
      <c r="H4" s="135"/>
      <c r="I4" s="135"/>
      <c r="J4" s="135"/>
    </row>
    <row r="5" spans="2:13" x14ac:dyDescent="0.25">
      <c r="C5" s="227" t="s">
        <v>71</v>
      </c>
      <c r="D5" s="227"/>
      <c r="E5" s="227"/>
      <c r="F5" s="227"/>
      <c r="G5" s="227"/>
      <c r="H5" s="227"/>
      <c r="J5" s="30"/>
    </row>
    <row r="6" spans="2:13" s="31" customFormat="1" ht="99" customHeight="1" x14ac:dyDescent="0.25">
      <c r="B6" s="117" t="s">
        <v>73</v>
      </c>
      <c r="C6" s="126" t="s">
        <v>13</v>
      </c>
      <c r="D6" s="126" t="s">
        <v>66</v>
      </c>
      <c r="E6" s="126" t="s">
        <v>72</v>
      </c>
      <c r="F6" s="126" t="s">
        <v>40</v>
      </c>
      <c r="G6" s="126" t="s">
        <v>67</v>
      </c>
      <c r="H6" s="126" t="s">
        <v>68</v>
      </c>
      <c r="I6" s="126" t="s">
        <v>69</v>
      </c>
      <c r="J6" s="127" t="s">
        <v>70</v>
      </c>
    </row>
    <row r="7" spans="2:13" x14ac:dyDescent="0.25">
      <c r="B7" s="32" t="s">
        <v>127</v>
      </c>
      <c r="C7" s="50">
        <v>1266238962</v>
      </c>
      <c r="D7" s="51">
        <v>-16554288</v>
      </c>
      <c r="E7" s="51">
        <v>211640338</v>
      </c>
      <c r="F7" s="51">
        <v>32466050</v>
      </c>
      <c r="G7" s="51">
        <v>175761165</v>
      </c>
      <c r="H7" s="51">
        <f>SUM(C7:G7)</f>
        <v>1669552227</v>
      </c>
      <c r="I7" s="153" t="s">
        <v>88</v>
      </c>
      <c r="J7" s="51">
        <f>SUM(H7:I7)</f>
        <v>1669552227</v>
      </c>
    </row>
    <row r="8" spans="2:13" x14ac:dyDescent="0.25">
      <c r="B8" s="33" t="s">
        <v>128</v>
      </c>
      <c r="C8" s="113">
        <v>0</v>
      </c>
      <c r="D8" s="115">
        <v>0</v>
      </c>
      <c r="E8" s="113">
        <v>0</v>
      </c>
      <c r="F8" s="113">
        <v>0</v>
      </c>
      <c r="G8" s="52">
        <f>Ф2!C34</f>
        <v>170329155.02806997</v>
      </c>
      <c r="H8" s="52">
        <f>SUM(C8:G8)</f>
        <v>170329155.02806997</v>
      </c>
      <c r="I8" s="154">
        <f>Ф2!C49</f>
        <v>-1299</v>
      </c>
      <c r="J8" s="52">
        <f t="shared" ref="J8:J14" si="0">SUM(H8:I8)</f>
        <v>170327856.02806997</v>
      </c>
    </row>
    <row r="9" spans="2:13" x14ac:dyDescent="0.25">
      <c r="B9" s="33" t="s">
        <v>129</v>
      </c>
      <c r="C9" s="113">
        <v>0</v>
      </c>
      <c r="D9" s="49">
        <f>Ф2!C44</f>
        <v>-80056507</v>
      </c>
      <c r="E9" s="113">
        <v>0</v>
      </c>
      <c r="F9" s="116">
        <v>0</v>
      </c>
      <c r="G9" s="116">
        <v>0</v>
      </c>
      <c r="H9" s="49">
        <f>SUM(C9:G9)</f>
        <v>-80056507</v>
      </c>
      <c r="I9" s="155" t="s">
        <v>88</v>
      </c>
      <c r="J9" s="49">
        <f t="shared" si="0"/>
        <v>-80056507</v>
      </c>
    </row>
    <row r="10" spans="2:13" x14ac:dyDescent="0.25">
      <c r="B10" s="32" t="s">
        <v>121</v>
      </c>
      <c r="C10" s="119">
        <f t="shared" ref="C10:I10" si="1">SUM(C8:C9)</f>
        <v>0</v>
      </c>
      <c r="D10" s="114">
        <f t="shared" si="1"/>
        <v>-80056507</v>
      </c>
      <c r="E10" s="119">
        <f t="shared" si="1"/>
        <v>0</v>
      </c>
      <c r="F10" s="119">
        <f t="shared" si="1"/>
        <v>0</v>
      </c>
      <c r="G10" s="51">
        <f t="shared" si="1"/>
        <v>170329155.02806997</v>
      </c>
      <c r="H10" s="51">
        <f t="shared" si="1"/>
        <v>90272648.028069973</v>
      </c>
      <c r="I10" s="153">
        <f t="shared" si="1"/>
        <v>-1299</v>
      </c>
      <c r="J10" s="51">
        <f t="shared" si="0"/>
        <v>90271349.028069973</v>
      </c>
    </row>
    <row r="11" spans="2:13" x14ac:dyDescent="0.25">
      <c r="B11" s="33" t="s">
        <v>158</v>
      </c>
      <c r="C11" s="48">
        <v>50000000</v>
      </c>
      <c r="D11" s="147" t="s">
        <v>88</v>
      </c>
      <c r="E11" s="147" t="s">
        <v>88</v>
      </c>
      <c r="F11" s="147" t="s">
        <v>88</v>
      </c>
      <c r="G11" s="147" t="s">
        <v>88</v>
      </c>
      <c r="H11" s="48">
        <f>C11</f>
        <v>50000000</v>
      </c>
      <c r="I11" s="147"/>
      <c r="J11" s="48">
        <f>H11</f>
        <v>50000000</v>
      </c>
    </row>
    <row r="12" spans="2:13" x14ac:dyDescent="0.25">
      <c r="B12" s="33" t="s">
        <v>161</v>
      </c>
      <c r="C12" s="163" t="s">
        <v>88</v>
      </c>
      <c r="D12" s="163" t="s">
        <v>88</v>
      </c>
      <c r="E12" s="163" t="s">
        <v>88</v>
      </c>
      <c r="F12" s="163" t="s">
        <v>88</v>
      </c>
      <c r="G12" s="48">
        <v>-33042256</v>
      </c>
      <c r="H12" s="48">
        <f>G12</f>
        <v>-33042256</v>
      </c>
      <c r="I12" s="147"/>
      <c r="J12" s="48">
        <f>H12</f>
        <v>-33042256</v>
      </c>
    </row>
    <row r="13" spans="2:13" ht="31.5" x14ac:dyDescent="0.25">
      <c r="B13" s="33" t="s">
        <v>160</v>
      </c>
      <c r="C13" s="163" t="s">
        <v>88</v>
      </c>
      <c r="D13" s="145" t="s">
        <v>88</v>
      </c>
      <c r="E13" s="48">
        <v>12429489</v>
      </c>
      <c r="F13" s="145" t="s">
        <v>88</v>
      </c>
      <c r="G13" s="145" t="s">
        <v>88</v>
      </c>
      <c r="H13" s="48">
        <f>SUM(C13:G13)</f>
        <v>12429489</v>
      </c>
      <c r="I13" s="147" t="s">
        <v>88</v>
      </c>
      <c r="J13" s="48">
        <f>H13</f>
        <v>12429489</v>
      </c>
    </row>
    <row r="14" spans="2:13" x14ac:dyDescent="0.25">
      <c r="B14" s="33" t="s">
        <v>130</v>
      </c>
      <c r="C14" s="163" t="s">
        <v>88</v>
      </c>
      <c r="D14" s="146" t="s">
        <v>88</v>
      </c>
      <c r="E14" s="146" t="s">
        <v>88</v>
      </c>
      <c r="F14" s="49">
        <v>2482968</v>
      </c>
      <c r="G14" s="48">
        <f>-F14</f>
        <v>-2482968</v>
      </c>
      <c r="H14" s="48">
        <f>SUM(C14:G14)</f>
        <v>0</v>
      </c>
      <c r="I14" s="48">
        <v>0</v>
      </c>
      <c r="J14" s="48">
        <f t="shared" si="0"/>
        <v>0</v>
      </c>
      <c r="M14" s="46"/>
    </row>
    <row r="15" spans="2:13" ht="16.5" thickBot="1" x14ac:dyDescent="0.3">
      <c r="B15" s="32" t="s">
        <v>153</v>
      </c>
      <c r="C15" s="53">
        <f>SUM(C7:C14)</f>
        <v>1316238962</v>
      </c>
      <c r="D15" s="144">
        <f>D10+D7</f>
        <v>-96610795</v>
      </c>
      <c r="E15" s="125">
        <f>SUM(E7:E14)</f>
        <v>224069827</v>
      </c>
      <c r="F15" s="144">
        <f>SUM(F7:F14)</f>
        <v>34949018</v>
      </c>
      <c r="G15" s="125">
        <f>SUM(G7:G14)-G8</f>
        <v>310565096.02806997</v>
      </c>
      <c r="H15" s="47">
        <f>SUM(C15:G15)</f>
        <v>1789212108.02807</v>
      </c>
      <c r="I15" s="156">
        <f>SUM(I7:I8)</f>
        <v>-1299</v>
      </c>
      <c r="J15" s="53">
        <f>J7+J10+J11+J12+J13</f>
        <v>1789210809.02807</v>
      </c>
    </row>
    <row r="16" spans="2:13" ht="19.5" thickTop="1" x14ac:dyDescent="0.25">
      <c r="B16" s="138"/>
      <c r="C16" s="138"/>
      <c r="D16" s="138"/>
      <c r="E16" s="138"/>
      <c r="F16" s="138"/>
      <c r="G16" s="138"/>
      <c r="H16" s="138"/>
      <c r="I16" s="138"/>
      <c r="J16" s="138"/>
    </row>
    <row r="17" spans="2:13" ht="18.75" x14ac:dyDescent="0.25">
      <c r="B17" s="138"/>
      <c r="C17" s="138"/>
      <c r="D17" s="138"/>
      <c r="E17" s="138"/>
      <c r="F17" s="138"/>
      <c r="G17" s="138"/>
      <c r="H17" s="138"/>
      <c r="I17" s="138"/>
      <c r="J17" s="138"/>
    </row>
    <row r="18" spans="2:13" x14ac:dyDescent="0.25">
      <c r="C18" s="227" t="s">
        <v>71</v>
      </c>
      <c r="D18" s="227"/>
      <c r="E18" s="227"/>
      <c r="F18" s="227"/>
      <c r="G18" s="227"/>
      <c r="H18" s="227"/>
      <c r="J18" s="30"/>
    </row>
    <row r="19" spans="2:13" s="31" customFormat="1" ht="97.5" customHeight="1" x14ac:dyDescent="0.25">
      <c r="B19" s="117" t="s">
        <v>73</v>
      </c>
      <c r="C19" s="126" t="s">
        <v>13</v>
      </c>
      <c r="D19" s="126" t="s">
        <v>66</v>
      </c>
      <c r="E19" s="126" t="s">
        <v>72</v>
      </c>
      <c r="F19" s="126" t="s">
        <v>40</v>
      </c>
      <c r="G19" s="126" t="s">
        <v>67</v>
      </c>
      <c r="H19" s="126" t="s">
        <v>68</v>
      </c>
      <c r="I19" s="126" t="s">
        <v>69</v>
      </c>
      <c r="J19" s="127" t="s">
        <v>70</v>
      </c>
    </row>
    <row r="20" spans="2:13" x14ac:dyDescent="0.25">
      <c r="B20" s="32" t="s">
        <v>126</v>
      </c>
      <c r="C20" s="159">
        <v>1046504712</v>
      </c>
      <c r="D20" s="160">
        <v>-6153857</v>
      </c>
      <c r="E20" s="160">
        <v>174459214</v>
      </c>
      <c r="F20" s="160">
        <v>19021258</v>
      </c>
      <c r="G20" s="160">
        <v>196767022</v>
      </c>
      <c r="H20" s="160">
        <v>1430598349</v>
      </c>
      <c r="I20" s="160">
        <v>91457</v>
      </c>
      <c r="J20" s="159">
        <v>1430689806</v>
      </c>
    </row>
    <row r="21" spans="2:13" x14ac:dyDescent="0.25">
      <c r="B21" s="33" t="s">
        <v>128</v>
      </c>
      <c r="C21" s="161">
        <v>0</v>
      </c>
      <c r="D21" s="162">
        <v>0</v>
      </c>
      <c r="E21" s="161">
        <v>0</v>
      </c>
      <c r="F21" s="161">
        <v>0</v>
      </c>
      <c r="G21" s="163">
        <f>Ф2!E34</f>
        <v>126289455</v>
      </c>
      <c r="H21" s="163">
        <f>SUM(C21:G21)</f>
        <v>126289455</v>
      </c>
      <c r="I21" s="164">
        <f>Ф2!E35</f>
        <v>-3209</v>
      </c>
      <c r="J21" s="163">
        <f>SUM(H21:I21)</f>
        <v>126286246</v>
      </c>
    </row>
    <row r="22" spans="2:13" x14ac:dyDescent="0.25">
      <c r="B22" s="33" t="s">
        <v>129</v>
      </c>
      <c r="C22" s="161">
        <v>0</v>
      </c>
      <c r="D22" s="165">
        <f>Ф2!E44</f>
        <v>-8935874</v>
      </c>
      <c r="E22" s="161">
        <v>0</v>
      </c>
      <c r="F22" s="166">
        <v>0</v>
      </c>
      <c r="G22" s="166">
        <v>0</v>
      </c>
      <c r="H22" s="164">
        <f>SUM(C22:G22)</f>
        <v>-8935874</v>
      </c>
      <c r="I22" s="166">
        <v>0</v>
      </c>
      <c r="J22" s="163">
        <f>SUM(H22:I22)</f>
        <v>-8935874</v>
      </c>
    </row>
    <row r="23" spans="2:13" x14ac:dyDescent="0.25">
      <c r="B23" s="32" t="s">
        <v>121</v>
      </c>
      <c r="C23" s="167">
        <f t="shared" ref="C23:I23" si="2">SUM(C21:C22)</f>
        <v>0</v>
      </c>
      <c r="D23" s="168">
        <f t="shared" si="2"/>
        <v>-8935874</v>
      </c>
      <c r="E23" s="167">
        <f t="shared" si="2"/>
        <v>0</v>
      </c>
      <c r="F23" s="167">
        <f t="shared" si="2"/>
        <v>0</v>
      </c>
      <c r="G23" s="160">
        <f t="shared" si="2"/>
        <v>126289455</v>
      </c>
      <c r="H23" s="160">
        <f t="shared" si="2"/>
        <v>117353581</v>
      </c>
      <c r="I23" s="160">
        <f t="shared" si="2"/>
        <v>-3209</v>
      </c>
      <c r="J23" s="160">
        <f t="shared" ref="J23" si="3">SUM(H23:I23)</f>
        <v>117350372</v>
      </c>
    </row>
    <row r="24" spans="2:13" x14ac:dyDescent="0.25">
      <c r="B24" s="33" t="s">
        <v>158</v>
      </c>
      <c r="C24" s="163">
        <v>5000000</v>
      </c>
      <c r="D24" s="169">
        <v>0</v>
      </c>
      <c r="E24" s="170">
        <v>0</v>
      </c>
      <c r="F24" s="170">
        <v>0</v>
      </c>
      <c r="G24" s="171">
        <v>0</v>
      </c>
      <c r="H24" s="163">
        <f t="shared" ref="H24:H30" si="4">SUM(C24:G24)</f>
        <v>5000000</v>
      </c>
      <c r="I24" s="170">
        <v>0</v>
      </c>
      <c r="J24" s="163">
        <f>SUM(H24:I24)</f>
        <v>5000000</v>
      </c>
    </row>
    <row r="25" spans="2:13" x14ac:dyDescent="0.25">
      <c r="B25" s="33" t="s">
        <v>161</v>
      </c>
      <c r="C25" s="163"/>
      <c r="D25" s="169"/>
      <c r="E25" s="170"/>
      <c r="F25" s="170"/>
      <c r="G25" s="164">
        <v>-10368338</v>
      </c>
      <c r="H25" s="164">
        <f t="shared" si="4"/>
        <v>-10368338</v>
      </c>
      <c r="I25" s="170"/>
      <c r="J25" s="164">
        <f>SUM(H25:I25)</f>
        <v>-10368338</v>
      </c>
    </row>
    <row r="26" spans="2:13" ht="31.5" x14ac:dyDescent="0.25">
      <c r="B26" s="33" t="s">
        <v>159</v>
      </c>
      <c r="C26" s="163">
        <v>214734250</v>
      </c>
      <c r="D26" s="169">
        <v>0</v>
      </c>
      <c r="E26" s="170">
        <v>0</v>
      </c>
      <c r="F26" s="170">
        <v>0</v>
      </c>
      <c r="G26" s="164">
        <v>-90594685</v>
      </c>
      <c r="H26" s="163">
        <f t="shared" si="4"/>
        <v>124139565</v>
      </c>
      <c r="I26" s="170">
        <v>0</v>
      </c>
      <c r="J26" s="163">
        <f t="shared" ref="J26:J29" si="5">SUM(H26:I26)</f>
        <v>124139565</v>
      </c>
    </row>
    <row r="27" spans="2:13" ht="31.5" x14ac:dyDescent="0.25">
      <c r="B27" s="33" t="s">
        <v>160</v>
      </c>
      <c r="C27" s="169">
        <v>0</v>
      </c>
      <c r="D27" s="169">
        <v>0</v>
      </c>
      <c r="E27" s="164">
        <v>29350257</v>
      </c>
      <c r="F27" s="170">
        <v>0</v>
      </c>
      <c r="G27" s="171">
        <v>0</v>
      </c>
      <c r="H27" s="163">
        <f t="shared" si="4"/>
        <v>29350257</v>
      </c>
      <c r="I27" s="170">
        <v>0</v>
      </c>
      <c r="J27" s="163">
        <f t="shared" si="5"/>
        <v>29350257</v>
      </c>
    </row>
    <row r="28" spans="2:13" x14ac:dyDescent="0.25">
      <c r="B28" s="33" t="s">
        <v>137</v>
      </c>
      <c r="C28" s="169">
        <v>0</v>
      </c>
      <c r="D28" s="169">
        <v>0</v>
      </c>
      <c r="E28" s="169">
        <v>0</v>
      </c>
      <c r="F28" s="164">
        <v>9590839</v>
      </c>
      <c r="G28" s="164">
        <f>-F28</f>
        <v>-9590839</v>
      </c>
      <c r="H28" s="171">
        <f t="shared" si="4"/>
        <v>0</v>
      </c>
      <c r="I28" s="170">
        <v>0</v>
      </c>
      <c r="J28" s="170">
        <f t="shared" si="5"/>
        <v>0</v>
      </c>
    </row>
    <row r="29" spans="2:13" x14ac:dyDescent="0.25">
      <c r="B29" s="33" t="s">
        <v>138</v>
      </c>
      <c r="C29" s="169">
        <v>0</v>
      </c>
      <c r="D29" s="169">
        <v>0</v>
      </c>
      <c r="E29" s="169">
        <v>0</v>
      </c>
      <c r="F29" s="165">
        <v>0</v>
      </c>
      <c r="G29" s="164">
        <v>0</v>
      </c>
      <c r="H29" s="171">
        <f t="shared" si="4"/>
        <v>0</v>
      </c>
      <c r="I29" s="164">
        <v>-63992</v>
      </c>
      <c r="J29" s="164">
        <f t="shared" si="5"/>
        <v>-63992</v>
      </c>
      <c r="M29" s="46"/>
    </row>
    <row r="30" spans="2:13" ht="16.5" thickBot="1" x14ac:dyDescent="0.3">
      <c r="B30" s="32" t="s">
        <v>154</v>
      </c>
      <c r="C30" s="172">
        <f>SUM(C20:C29)</f>
        <v>1266238962</v>
      </c>
      <c r="D30" s="47">
        <f>D23+D20</f>
        <v>-15089731</v>
      </c>
      <c r="E30" s="172">
        <f>SUM(E20:E29)</f>
        <v>203809471</v>
      </c>
      <c r="F30" s="172">
        <f>SUM(F20:F29)</f>
        <v>28612097</v>
      </c>
      <c r="G30" s="172">
        <f>SUM(G20:G29)-G23</f>
        <v>212502615</v>
      </c>
      <c r="H30" s="172">
        <f t="shared" si="4"/>
        <v>1696073414</v>
      </c>
      <c r="I30" s="172">
        <f>SUM(I20:I29)-I23</f>
        <v>24256</v>
      </c>
      <c r="J30" s="172">
        <f>SUM(J23:J29)+J20</f>
        <v>1696097670</v>
      </c>
    </row>
    <row r="31" spans="2:13" ht="16.5" thickTop="1" x14ac:dyDescent="0.25">
      <c r="C31" s="70"/>
      <c r="D31" s="70"/>
      <c r="E31" s="70"/>
      <c r="F31" s="121"/>
      <c r="G31" s="121"/>
      <c r="H31" s="121"/>
      <c r="I31" s="121"/>
      <c r="J31" s="70"/>
    </row>
    <row r="32" spans="2:13" x14ac:dyDescent="0.25">
      <c r="C32" s="70"/>
      <c r="D32" s="70"/>
      <c r="E32" s="70"/>
      <c r="F32" s="121"/>
      <c r="G32" s="121"/>
      <c r="H32" s="121"/>
      <c r="I32" s="121"/>
      <c r="J32" s="70"/>
    </row>
    <row r="33" spans="2:10" s="38" customFormat="1" ht="18.75" x14ac:dyDescent="0.3">
      <c r="B33" s="13" t="str">
        <f>Ф1!A57</f>
        <v>Заместитель Председателя Правления</v>
      </c>
      <c r="C33" s="122"/>
      <c r="D33" s="11"/>
      <c r="E33" s="4" t="s">
        <v>44</v>
      </c>
      <c r="F33" s="123"/>
      <c r="G33" s="123"/>
      <c r="H33" s="123"/>
      <c r="I33" s="123"/>
      <c r="J33" s="123"/>
    </row>
    <row r="34" spans="2:10" s="38" customFormat="1" ht="28.5" customHeight="1" x14ac:dyDescent="0.3">
      <c r="B34" s="34"/>
      <c r="C34" s="35"/>
      <c r="D34" s="36"/>
      <c r="E34" s="12"/>
      <c r="J34" s="37"/>
    </row>
    <row r="35" spans="2:10" s="38" customFormat="1" ht="18.75" x14ac:dyDescent="0.3">
      <c r="B35" s="34" t="s">
        <v>89</v>
      </c>
      <c r="C35" s="35"/>
      <c r="D35" s="11"/>
      <c r="E35" s="4" t="s">
        <v>90</v>
      </c>
    </row>
    <row r="36" spans="2:10" s="38" customFormat="1" ht="18.75" x14ac:dyDescent="0.3">
      <c r="B36" s="39"/>
      <c r="C36" s="35"/>
      <c r="D36" s="35"/>
      <c r="E36" s="35"/>
      <c r="F36" s="35"/>
      <c r="G36" s="35"/>
      <c r="H36" s="35"/>
      <c r="I36" s="35"/>
      <c r="J36" s="35"/>
    </row>
  </sheetData>
  <mergeCells count="4">
    <mergeCell ref="B2:J2"/>
    <mergeCell ref="B3:J3"/>
    <mergeCell ref="C18:H18"/>
    <mergeCell ref="C5:H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2022-11-24T10:15:36Z</dcterms:modified>
</cp:coreProperties>
</file>