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<sst xmlns="http://schemas.openxmlformats.org/spreadsheetml/2006/main" count="460" uniqueCount="299">
  <si>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</si>
  <si>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</si>
  <si>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</si>
  <si>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</si>
  <si>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</si>
  <si>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</si>
  <si>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</si>
  <si>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</si>
  <si>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</si>
  <si>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</si>
  <si>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</si>
  <si>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</si>
  <si>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</si>
  <si>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</si>
  <si>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</si>
  <si>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</si>
  <si>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</si>
  <si>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</si>
  <si>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</si>
  <si>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</si>
  <si>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</si>
  <si>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</si>
  <si>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</si>
  <si>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</si>
  <si>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</si>
  <si>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</si>
  <si>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</si>
  <si>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</si>
  <si>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</si>
  <si>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</si>
  <si>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</si>
  <si>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</si>
  <si>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</si>
  <si>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</si>
  <si>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</si>
  <si>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</si>
  <si>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</si>
  <si>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</si>
  <si>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</si>
  <si>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</si>
  <si>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</si>
  <si>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</si>
  <si>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</si>
  <si>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</si>
  <si>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</si>
  <si>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</si>
  <si>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</si>
  <si>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</si>
  <si>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</si>
  <si>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</si>
  <si>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</si>
  <si>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</si>
  <si>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</si>
  <si>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</si>
  <si>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</si>
  <si>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</si>
  <si>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</si>
  <si>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</si>
  <si>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</si>
  <si>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</si>
  <si>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</si>
  <si>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</si>
  <si>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</si>
  <si>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</si>
  <si>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</si>
  <si>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</si>
  <si>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</si>
  <si>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</si>
  <si>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</si>
  <si>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</si>
  <si>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</si>
  <si>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</si>
  <si>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</si>
  <si>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</si>
  <si>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</si>
  <si>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</si>
  <si>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</si>
  <si>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</si>
  <si>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</si>
  <si>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</si>
  <si>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</si>
  <si>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</si>
  <si>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</si>
  <si>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</si>
  <si>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</si>
  <si>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</si>
  <si>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</si>
  <si>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</si>
  <si>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</si>
  <si>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</si>
  <si>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</si>
  <si>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</si>
  <si>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</si>
  <si>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</si>
  <si>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</si>
  <si>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</si>
  <si>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</si>
  <si>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</si>
  <si>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</si>
  <si>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</si>
  <si>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</si>
  <si>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</si>
  <si>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</si>
  <si>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</si>
  <si>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</si>
  <si>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</si>
  <si>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</si>
  <si>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</si>
  <si>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</si>
  <si>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</si>
  <si>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после налогообложения от прекращенной деятельности</t>
  </si>
  <si>
    <t>долю неконтролирующих собственников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</si>
  <si>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</si>
  <si>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</si>
  <si>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</si>
  <si>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</si>
  <si>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</si>
  <si>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</si>
  <si>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Прочие компоненты прочей совокупной прибыли</t>
  </si>
  <si>
    <t>Налоговый эффект компонентов прочей совокупной прибыли</t>
  </si>
  <si>
    <r>
      <t xml:space="preserve">Итого краткосрочных активов </t>
    </r>
    <r>
      <rPr>
        <b/>
        <sz val="9"/>
        <color indexed="8"/>
        <rFont val="Times New Roman"/>
        <family val="1"/>
      </rPr>
      <t>(сумма строк с 010 по 019)</t>
    </r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</si>
  <si>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</si>
  <si>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</si>
  <si>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</si>
  <si>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</si>
  <si>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</si>
  <si>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</si>
  <si>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</si>
  <si>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</si>
  <si>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</si>
  <si>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</si>
  <si>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</si>
  <si>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</si>
  <si>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</si>
  <si>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</si>
  <si>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</si>
  <si>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</si>
  <si>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</si>
  <si>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Бухгалтерский баланс</t>
  </si>
  <si>
    <t xml:space="preserve">                           Отчет о прибылях и убытках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</si>
  <si>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</si>
  <si>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</si>
  <si>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</si>
  <si>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</si>
  <si>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</si>
  <si>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</si>
  <si>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</si>
  <si>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</si>
  <si>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</si>
  <si>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</si>
  <si>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</si>
  <si>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</si>
  <si>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</si>
  <si>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</si>
  <si>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</si>
  <si>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</si>
  <si>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</si>
  <si>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</si>
  <si>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</si>
  <si>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</si>
  <si>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</si>
  <si>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</si>
  <si>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</si>
  <si>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</si>
  <si>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</si>
  <si>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</si>
  <si>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</si>
  <si>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</si>
  <si>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</si>
  <si>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</si>
  <si>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</si>
  <si>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</si>
  <si>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</si>
  <si>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</si>
  <si>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</si>
  <si>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</si>
  <si>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</si>
  <si>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</si>
  <si>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</si>
  <si>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</si>
  <si>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</si>
  <si>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</si>
  <si>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</si>
  <si>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</si>
  <si>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</si>
  <si>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</si>
  <si>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</si>
  <si>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</si>
  <si>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</si>
  <si>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</si>
  <si>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</si>
  <si>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</si>
  <si>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</si>
  <si>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</si>
  <si>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</si>
  <si>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</si>
  <si>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</si>
  <si>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выплаты по договорам страхования</t>
  </si>
  <si>
    <t>.025</t>
  </si>
  <si>
    <t>подоходный налог и другие платежи в бюджет</t>
  </si>
  <si>
    <t>.026</t>
  </si>
  <si>
    <t>.027</t>
  </si>
  <si>
    <t>.030</t>
  </si>
  <si>
    <t>.040</t>
  </si>
  <si>
    <t>.</t>
  </si>
  <si>
    <t>.041</t>
  </si>
  <si>
    <t>.042</t>
  </si>
  <si>
    <t>реализация других долгосрочных активов</t>
  </si>
  <si>
    <t>.043</t>
  </si>
  <si>
    <t>реализация долевых инструментов других организаций (кроме дочерних) и долей участия в совместном предпринимательстве</t>
  </si>
  <si>
    <t>.044</t>
  </si>
  <si>
    <t>реализация долговых инструментов других организаций</t>
  </si>
  <si>
    <t>.045</t>
  </si>
  <si>
    <t>возмещение при потере контроля над дочерними организациями</t>
  </si>
  <si>
    <t>.046</t>
  </si>
  <si>
    <t>реализация прочих финансовых активов</t>
  </si>
  <si>
    <t>.047</t>
  </si>
  <si>
    <t>фьючерсные и форвардные контракты, опционы и свопы</t>
  </si>
  <si>
    <t>.048</t>
  </si>
  <si>
    <t>полученные дивиденды</t>
  </si>
  <si>
    <t>.049</t>
  </si>
  <si>
    <t>полученные вознаграждения</t>
  </si>
  <si>
    <t>.050</t>
  </si>
  <si>
    <t>.051</t>
  </si>
  <si>
    <t>.060</t>
  </si>
  <si>
    <t>.061</t>
  </si>
  <si>
    <t>.062</t>
  </si>
  <si>
    <t>.063</t>
  </si>
  <si>
    <t>приобретение долевых инструментов других организаций (кроме дочерних) и долей участия в совместном предпринимательстве</t>
  </si>
  <si>
    <t>.064</t>
  </si>
  <si>
    <t>приобретение долговых инструментов других организаций</t>
  </si>
  <si>
    <t>.065</t>
  </si>
  <si>
    <t>приобретение контроля над дочерними организациями</t>
  </si>
  <si>
    <t>.066</t>
  </si>
  <si>
    <t>приобретение прочих финансовых активов</t>
  </si>
  <si>
    <t>.067</t>
  </si>
  <si>
    <t xml:space="preserve">предоставление займов </t>
  </si>
  <si>
    <t>.068</t>
  </si>
  <si>
    <t>.069</t>
  </si>
  <si>
    <t>инвестиции в ассоциированные и дочерние организации</t>
  </si>
  <si>
    <t>.070</t>
  </si>
  <si>
    <t>.071</t>
  </si>
  <si>
    <t>.080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</si>
  <si>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</si>
  <si>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</si>
  <si>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</si>
  <si>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</si>
  <si>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</si>
  <si>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</si>
  <si>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выплаты собственникам по акциям организации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</si>
  <si>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</si>
  <si>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</si>
  <si>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</si>
  <si>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>на 30.09.2016</t>
  </si>
  <si>
    <t>на 30.09.2017</t>
  </si>
  <si>
    <t xml:space="preserve">                за период, заканчивающийся 30 сентября 2017  года</t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</si>
  <si>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</si>
  <si>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>Пересчитанное сальдо</t>
    </r>
    <r>
      <rPr>
        <b/>
        <sz val="9"/>
        <rFont val="Times New Roman"/>
        <family val="1"/>
      </rPr>
      <t xml:space="preserve"> (строка 010+/- строка 011)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</si>
  <si>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229):</t>
    </r>
  </si>
  <si>
    <r>
      <t>Сальдо на 1 января отчетного года</t>
    </r>
    <r>
      <rPr>
        <b/>
        <sz val="9"/>
        <rFont val="Times New Roman"/>
        <family val="1"/>
      </rPr>
      <t xml:space="preserve"> (строка 100 + строка 200 + строка 300)</t>
    </r>
  </si>
  <si>
    <r>
      <t>Пересчитанное сальдо</t>
    </r>
    <r>
      <rPr>
        <b/>
        <sz val="9"/>
        <rFont val="Times New Roman"/>
        <family val="1"/>
      </rPr>
      <t xml:space="preserve"> (строка 400+/- строка 401)</t>
    </r>
  </si>
  <si>
    <r>
      <t xml:space="preserve">Общая совокупная прибыль, всего </t>
    </r>
    <r>
      <rPr>
        <b/>
        <sz val="9"/>
        <rFont val="Times New Roman"/>
        <family val="1"/>
      </rPr>
      <t>(строка 610+ строка 620):</t>
    </r>
  </si>
  <si>
    <r>
      <t xml:space="preserve">Прочая совокупная прибыль, всего </t>
    </r>
    <r>
      <rPr>
        <b/>
        <sz val="9"/>
        <rFont val="Times New Roman"/>
        <family val="1"/>
      </rPr>
      <t>(сумма строк с 621 по 629):</t>
    </r>
  </si>
  <si>
    <r>
      <t xml:space="preserve">Сальдо на конец отчетного периода </t>
    </r>
    <r>
      <rPr>
        <b/>
        <sz val="9"/>
        <rFont val="Times New Roman"/>
        <family val="1"/>
      </rPr>
      <t>(строка 500 + строка 600 + строка 700)</t>
    </r>
  </si>
  <si>
    <r>
      <t xml:space="preserve">Наименование организации             </t>
    </r>
    <r>
      <rPr>
        <b/>
        <sz val="10"/>
        <rFont val="Times New Roman"/>
        <family val="1"/>
      </rPr>
      <t xml:space="preserve"> АО "Актюбинский завод нефтяного оборудования"</t>
    </r>
  </si>
  <si>
    <r>
      <t>Валовая прибыль</t>
    </r>
    <r>
      <rPr>
        <b/>
        <sz val="9"/>
        <color indexed="8"/>
        <rFont val="Times New Roman"/>
        <family val="1"/>
      </rPr>
      <t xml:space="preserve"> (строка 010 – строка 011)</t>
    </r>
  </si>
  <si>
    <r>
      <t>Итого операционная прибыль (убыток)</t>
    </r>
    <r>
      <rPr>
        <b/>
        <sz val="9"/>
        <color indexed="8"/>
        <rFont val="Times New Roman"/>
        <family val="1"/>
      </rPr>
      <t xml:space="preserve"> (+/- строки с 012 по 016)</t>
    </r>
  </si>
  <si>
    <r>
      <t xml:space="preserve">Прибыль (убыток) до налогообложения </t>
    </r>
    <r>
      <rPr>
        <b/>
        <sz val="9"/>
        <color indexed="8"/>
        <rFont val="Times New Roman"/>
        <family val="1"/>
      </rPr>
      <t>(+/- строки с 020 по 025)</t>
    </r>
  </si>
  <si>
    <r>
      <t>Прибыль (убыток) после налогообложения от продолжающейся деятельности</t>
    </r>
    <r>
      <rPr>
        <b/>
        <sz val="9"/>
        <color indexed="8"/>
        <rFont val="Times New Roman"/>
        <family val="1"/>
      </rPr>
      <t xml:space="preserve"> (строка 100 – строка 101)</t>
    </r>
  </si>
  <si>
    <r>
      <t xml:space="preserve">Прибыль за год </t>
    </r>
    <r>
      <rPr>
        <b/>
        <sz val="9"/>
        <color indexed="8"/>
        <rFont val="Times New Roman"/>
        <family val="1"/>
      </rPr>
      <t>(строка 200 + строка 201)</t>
    </r>
    <r>
      <rPr>
        <b/>
        <sz val="10"/>
        <color indexed="8"/>
        <rFont val="Times New Roman"/>
        <family val="1"/>
      </rPr>
      <t xml:space="preserve"> относимая на:</t>
    </r>
  </si>
  <si>
    <r>
      <t>Прочая совокупная прибыль, всего</t>
    </r>
    <r>
      <rPr>
        <b/>
        <sz val="9"/>
        <color indexed="8"/>
        <rFont val="Times New Roman"/>
        <family val="1"/>
      </rPr>
      <t xml:space="preserve"> (сумма строк с 410 по 420)</t>
    </r>
    <r>
      <rPr>
        <b/>
        <sz val="10"/>
        <color indexed="8"/>
        <rFont val="Times New Roman"/>
        <family val="1"/>
      </rPr>
      <t>:</t>
    </r>
  </si>
  <si>
    <r>
      <t>Общая совокупная прибыль</t>
    </r>
    <r>
      <rPr>
        <b/>
        <sz val="9"/>
        <color indexed="8"/>
        <rFont val="Times New Roman"/>
        <family val="1"/>
      </rPr>
      <t xml:space="preserve"> (строка 300 + строка 400)</t>
    </r>
  </si>
  <si>
    <r>
      <t xml:space="preserve">Наименование организации  </t>
    </r>
    <r>
      <rPr>
        <b/>
        <sz val="10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</si>
  <si>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0"/>
        <rFont val="Times New Roman"/>
        <family val="1"/>
      </rPr>
      <t xml:space="preserve"> 07.06.2004</t>
    </r>
  </si>
  <si>
    <r>
      <t xml:space="preserve"> Вид деятельности организации   </t>
    </r>
    <r>
      <rPr>
        <b/>
        <sz val="10"/>
        <rFont val="Times New Roman"/>
        <family val="1"/>
      </rPr>
      <t>производство нефтепромыслового оборудования</t>
    </r>
  </si>
  <si>
    <r>
      <t xml:space="preserve"> Организационно-правовая форма    </t>
    </r>
    <r>
      <rPr>
        <b/>
        <sz val="10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</si>
  <si>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0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</si>
  <si>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0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</si>
  <si>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0"/>
        <rFont val="Times New Roman"/>
        <family val="1"/>
      </rPr>
      <t>средний</t>
    </r>
  </si>
  <si>
    <r>
      <t xml:space="preserve"> Юридический адрес (организации)  </t>
    </r>
    <r>
      <rPr>
        <b/>
        <sz val="10"/>
        <rFont val="Times New Roman"/>
        <family val="1"/>
      </rPr>
      <t>г. Актобе, проспект 312 стрелковой дивизии, 42/4</t>
    </r>
  </si>
  <si>
    <r>
      <t>Баланс</t>
    </r>
    <r>
      <rPr>
        <b/>
        <sz val="9"/>
        <color indexed="8"/>
        <rFont val="Times New Roman"/>
        <family val="1"/>
      </rPr>
      <t xml:space="preserve"> (строка 300+строка 301+строка 400 + строка 500)</t>
    </r>
  </si>
  <si>
    <r>
      <t>Всего капитал</t>
    </r>
    <r>
      <rPr>
        <b/>
        <sz val="9"/>
        <color indexed="8"/>
        <rFont val="Times New Roman"/>
        <family val="1"/>
      </rPr>
      <t xml:space="preserve"> (строка 420 +/- строка 421)</t>
    </r>
  </si>
  <si>
    <r>
      <t xml:space="preserve">Итого капитал, относимый на собственников материнской организации </t>
    </r>
    <r>
      <rPr>
        <sz val="9"/>
        <color indexed="8"/>
        <rFont val="Times New Roman"/>
        <family val="1"/>
      </rPr>
      <t>(сумма строк с 410 по 414)</t>
    </r>
  </si>
  <si>
    <r>
      <t>Итого долгосрочных обязательств</t>
    </r>
    <r>
      <rPr>
        <b/>
        <sz val="9"/>
        <color indexed="8"/>
        <rFont val="Times New Roman"/>
        <family val="1"/>
      </rPr>
      <t xml:space="preserve"> (сумма строк с 310 по 316)</t>
    </r>
  </si>
  <si>
    <r>
      <t xml:space="preserve">Итого краткосрочных обязательств </t>
    </r>
    <r>
      <rPr>
        <b/>
        <sz val="9"/>
        <color indexed="8"/>
        <rFont val="Times New Roman"/>
        <family val="1"/>
      </rPr>
      <t>(сумма строк с 210 по 217)</t>
    </r>
  </si>
  <si>
    <r>
      <t>Баланс</t>
    </r>
    <r>
      <rPr>
        <b/>
        <sz val="9"/>
        <color indexed="8"/>
        <rFont val="Times New Roman"/>
        <family val="1"/>
      </rPr>
      <t xml:space="preserve"> (строка 100 +строка 101+ строка 200)</t>
    </r>
  </si>
  <si>
    <r>
      <t xml:space="preserve">Итого долгосрочных активов </t>
    </r>
    <r>
      <rPr>
        <b/>
        <sz val="9"/>
        <color indexed="8"/>
        <rFont val="Times New Roman"/>
        <family val="1"/>
      </rPr>
      <t>(сумма строк с 110 по 123)</t>
    </r>
  </si>
  <si>
    <r>
      <t>5. Увеличение +/- уменьшение денежных средств</t>
    </r>
    <r>
      <rPr>
        <b/>
        <sz val="9"/>
        <rFont val="Times New Roman"/>
        <family val="1"/>
      </rPr>
      <t xml:space="preserve"> (строка 030 +/- строка 080 +/- строка 110+/- строка 120)</t>
    </r>
  </si>
  <si>
    <r>
      <t xml:space="preserve">3. Чистая сумма денежных средств от финансовой деятельности </t>
    </r>
    <r>
      <rPr>
        <b/>
        <sz val="9"/>
        <rFont val="Times New Roman"/>
        <family val="1"/>
      </rPr>
      <t>(строка 090 – строка 100)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</si>
  <si>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101 по 105)</t>
    </r>
  </si>
  <si>
    <r>
      <t xml:space="preserve">1. Поступление денежных средств, всего </t>
    </r>
    <r>
      <rPr>
        <b/>
        <sz val="9"/>
        <rFont val="Times New Roman"/>
        <family val="1"/>
      </rPr>
      <t>(сумма строк с 091 по 094)</t>
    </r>
  </si>
  <si>
    <r>
      <t>3. Чистая сумма денежных средств от инвестиционной деятельности</t>
    </r>
    <r>
      <rPr>
        <b/>
        <sz val="9"/>
        <rFont val="Times New Roman"/>
        <family val="1"/>
      </rPr>
      <t xml:space="preserve"> (строка 040 – строка 060)</t>
    </r>
  </si>
  <si>
    <r>
      <t xml:space="preserve">2. Выбытие денежных средств, всего </t>
    </r>
    <r>
      <rPr>
        <b/>
        <sz val="9"/>
        <rFont val="Times New Roman"/>
        <family val="1"/>
      </rPr>
      <t>(сумма строк с 061 по 071)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</si>
  <si>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041 по 051)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</si>
  <si>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021 по 027)</t>
    </r>
  </si>
  <si>
    <r>
      <t xml:space="preserve">1. Поступление денежных средств, всего </t>
    </r>
    <r>
      <rPr>
        <b/>
        <sz val="9"/>
        <rFont val="Times New Roman"/>
        <family val="1"/>
      </rPr>
      <t>(сумма строк с 011 по 016)</t>
    </r>
  </si>
  <si>
    <r>
      <t>3. Чистая сумма денежных средств от операционной деятельности</t>
    </r>
    <r>
      <rPr>
        <b/>
        <sz val="9"/>
        <rFont val="Times New Roman"/>
        <family val="1"/>
      </rPr>
      <t xml:space="preserve"> (строка 010 – строка 020)</t>
    </r>
  </si>
  <si>
    <r>
      <t xml:space="preserve"> Среднегодовая численность работников  </t>
    </r>
    <r>
      <rPr>
        <b/>
        <sz val="10"/>
        <rFont val="Times New Roman"/>
        <family val="1"/>
      </rPr>
      <t>226 чел.</t>
    </r>
  </si>
  <si>
    <t xml:space="preserve">                   по состоянию на «01» октября 2017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</si>
</sst>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left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wrapText="1"/>
    </xf>
    <xf numFmtId="3" fontId="54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5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0" fillId="33" borderId="0" xfId="0" applyFont="1" applyFill="1" applyBorder="1" applyAlignment="1">
      <alignment wrapText="1"/>
    </xf>
    <xf numFmtId="0" fontId="8" fillId="33" borderId="12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0" fillId="33" borderId="13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/>
    </xf>
    <xf numFmtId="1" fontId="8" fillId="33" borderId="0" xfId="0" applyNumberFormat="1" applyFont="1" applyFill="1" applyAlignment="1">
      <alignment horizontal="center" wrapText="1"/>
    </xf>
    <xf numFmtId="3" fontId="8" fillId="33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34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/>
    </xf>
    <xf numFmtId="0" fontId="3" fillId="34" borderId="0" xfId="0" applyFont="1" applyFill="1" applyBorder="1" applyAlignment="1">
      <alignment horizontal="left" wrapText="1"/>
    </xf>
    <xf numFmtId="41" fontId="3" fillId="34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9" fillId="34" borderId="15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wrapText="1"/>
    </xf>
    <xf numFmtId="49" fontId="19" fillId="34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37">
      <selection activeCell="A72" sqref="A72:C72"/>
    </sheetView>
  </sheetViews>
  <sheetFormatPr defaultColWidth="9.140625" defaultRowHeight="12.75"/>
  <cols>
    <col min="1" max="1" width="51.7109375" style="1" customWidth="1"/>
    <col min="2" max="2" width="4.8515625" style="21" customWidth="1"/>
    <col min="3" max="3" width="10.421875" style="1" customWidth="1"/>
    <col min="4" max="4" width="8.421875" style="14" customWidth="1"/>
    <col min="5" max="5" width="10.7109375" style="14" customWidth="1"/>
    <col min="6" max="6" width="10.00390625" style="14" customWidth="1"/>
    <col min="7" max="7" width="10.7109375" style="0" customWidth="1"/>
    <col min="8" max="8" width="8.421875" style="0" customWidth="1"/>
    <col min="9" max="9" width="12.00390625" style="0" customWidth="1"/>
  </cols>
  <sheetData>
    <row r="1" spans="1:5" ht="13.5">
      <c r="A1" s="1" t="s">
        <v>143</v>
      </c>
      <c r="B1" s="27" t="s">
        <v>54</v>
      </c>
      <c r="C1" s="27"/>
      <c r="D1" s="27"/>
      <c r="E1" s="27"/>
    </row>
    <row r="3" spans="1:9" ht="13.5">
      <c r="A3" s="103" t="s">
        <v>144</v>
      </c>
      <c r="B3" s="103"/>
      <c r="C3" s="103"/>
      <c r="D3" s="103"/>
      <c r="E3" s="103"/>
      <c r="F3" s="103"/>
      <c r="G3" s="103"/>
      <c r="H3" s="103"/>
      <c r="I3" s="103"/>
    </row>
    <row r="4" spans="1:9" ht="13.5">
      <c r="A4" s="103" t="str">
        <f>'форма 2'!A4:D4</f>
        <v>                за период, заканчивающийся 30 сентября 2017  года</v>
      </c>
      <c r="B4" s="103"/>
      <c r="C4" s="103"/>
      <c r="D4" s="103"/>
      <c r="E4" s="103"/>
      <c r="F4" s="103"/>
      <c r="G4" s="103"/>
      <c r="H4" s="103"/>
      <c r="I4" s="103"/>
    </row>
    <row r="5" ht="13.5">
      <c r="H5" s="14" t="s">
        <v>70</v>
      </c>
    </row>
    <row r="6" spans="1:9" ht="20.25" customHeight="1">
      <c r="A6" s="99" t="s">
        <v>145</v>
      </c>
      <c r="B6" s="97" t="s">
        <v>4</v>
      </c>
      <c r="C6" s="100" t="s">
        <v>146</v>
      </c>
      <c r="D6" s="101"/>
      <c r="E6" s="101"/>
      <c r="F6" s="101"/>
      <c r="G6" s="102"/>
      <c r="H6" s="107" t="s">
        <v>98</v>
      </c>
      <c r="I6" s="95" t="s">
        <v>147</v>
      </c>
    </row>
    <row r="7" spans="1:9" s="31" customFormat="1" ht="102" customHeight="1">
      <c r="A7" s="99"/>
      <c r="B7" s="98"/>
      <c r="C7" s="29" t="s">
        <v>95</v>
      </c>
      <c r="D7" s="29" t="s">
        <v>35</v>
      </c>
      <c r="E7" s="29" t="s">
        <v>148</v>
      </c>
      <c r="F7" s="30" t="s">
        <v>96</v>
      </c>
      <c r="G7" s="29" t="s">
        <v>149</v>
      </c>
      <c r="H7" s="107"/>
      <c r="I7" s="96"/>
    </row>
    <row r="8" spans="1:9" s="41" customFormat="1" ht="19.5" customHeight="1">
      <c r="A8" s="32" t="s">
        <v>150</v>
      </c>
      <c r="B8" s="22" t="s">
        <v>152</v>
      </c>
      <c r="C8" s="33">
        <v>600190</v>
      </c>
      <c r="D8" s="33">
        <v>19</v>
      </c>
      <c r="E8" s="33">
        <v>-190</v>
      </c>
      <c r="F8" s="33">
        <v>254837</v>
      </c>
      <c r="G8" s="33">
        <v>1750331</v>
      </c>
      <c r="H8" s="33"/>
      <c r="I8" s="33">
        <f>SUM(C8:H8)</f>
        <v>2605187</v>
      </c>
    </row>
    <row r="9" spans="1:9" s="2" customFormat="1" ht="12.75">
      <c r="A9" s="34" t="s">
        <v>151</v>
      </c>
      <c r="B9" s="22" t="s">
        <v>153</v>
      </c>
      <c r="C9" s="35"/>
      <c r="D9" s="35"/>
      <c r="E9" s="35"/>
      <c r="F9" s="35"/>
      <c r="G9" s="35"/>
      <c r="H9" s="35"/>
      <c r="I9" s="33">
        <f>SUM(C9:H9)</f>
        <v>0</v>
      </c>
    </row>
    <row r="10" spans="1:9" s="2" customFormat="1" ht="17.25" customHeight="1">
      <c r="A10" s="32" t="s">
        <v>257</v>
      </c>
      <c r="B10" s="22">
        <v>100</v>
      </c>
      <c r="C10" s="33">
        <f>SUM(C8:C9)</f>
        <v>600190</v>
      </c>
      <c r="D10" s="33">
        <f aca="true" t="shared" si="0" ref="D10:I10">SUM(D8:D9)</f>
        <v>19</v>
      </c>
      <c r="E10" s="33">
        <f t="shared" si="0"/>
        <v>-190</v>
      </c>
      <c r="F10" s="33">
        <f t="shared" si="0"/>
        <v>254837</v>
      </c>
      <c r="G10" s="33">
        <f t="shared" si="0"/>
        <v>1750331</v>
      </c>
      <c r="H10" s="33"/>
      <c r="I10" s="33">
        <f t="shared" si="0"/>
        <v>2605187</v>
      </c>
    </row>
    <row r="11" spans="1:9" s="2" customFormat="1" ht="15" customHeight="1">
      <c r="A11" s="32" t="s">
        <v>256</v>
      </c>
      <c r="B11" s="22">
        <v>200</v>
      </c>
      <c r="C11" s="33"/>
      <c r="D11" s="33"/>
      <c r="E11" s="33"/>
      <c r="F11" s="33">
        <f>F12+F13</f>
        <v>-41276</v>
      </c>
      <c r="G11" s="33">
        <f>G12+G13</f>
        <v>209630</v>
      </c>
      <c r="H11" s="33"/>
      <c r="I11" s="33">
        <f>I12+I13</f>
        <v>168354</v>
      </c>
    </row>
    <row r="12" spans="1:9" s="2" customFormat="1" ht="12.75">
      <c r="A12" s="36" t="s">
        <v>154</v>
      </c>
      <c r="B12" s="22">
        <v>210</v>
      </c>
      <c r="C12" s="33"/>
      <c r="D12" s="33"/>
      <c r="E12" s="33"/>
      <c r="F12" s="33"/>
      <c r="G12" s="33">
        <v>168354</v>
      </c>
      <c r="H12" s="33"/>
      <c r="I12" s="33">
        <f>SUM(C12:H12)</f>
        <v>168354</v>
      </c>
    </row>
    <row r="13" spans="1:9" s="2" customFormat="1" ht="15" customHeight="1">
      <c r="A13" s="37" t="s">
        <v>258</v>
      </c>
      <c r="B13" s="22">
        <v>220</v>
      </c>
      <c r="C13" s="35"/>
      <c r="D13" s="35"/>
      <c r="E13" s="35"/>
      <c r="F13" s="35">
        <f>F16</f>
        <v>-41276</v>
      </c>
      <c r="G13" s="35">
        <f>G16</f>
        <v>41276</v>
      </c>
      <c r="H13" s="35"/>
      <c r="I13" s="35"/>
    </row>
    <row r="14" spans="1:9" s="2" customFormat="1" ht="12.75">
      <c r="A14" s="34" t="s">
        <v>40</v>
      </c>
      <c r="B14" s="22"/>
      <c r="C14" s="35"/>
      <c r="D14" s="35"/>
      <c r="E14" s="35"/>
      <c r="F14" s="35"/>
      <c r="G14" s="35"/>
      <c r="H14" s="35"/>
      <c r="I14" s="35"/>
    </row>
    <row r="15" spans="1:9" s="2" customFormat="1" ht="27" customHeight="1">
      <c r="A15" s="37" t="s">
        <v>155</v>
      </c>
      <c r="B15" s="22">
        <v>221</v>
      </c>
      <c r="C15" s="35"/>
      <c r="D15" s="35"/>
      <c r="E15" s="35"/>
      <c r="F15" s="35"/>
      <c r="G15" s="35"/>
      <c r="H15" s="35"/>
      <c r="I15" s="35"/>
    </row>
    <row r="16" spans="1:9" s="2" customFormat="1" ht="27" customHeight="1">
      <c r="A16" s="37" t="s">
        <v>156</v>
      </c>
      <c r="B16" s="22">
        <v>222</v>
      </c>
      <c r="C16" s="35"/>
      <c r="D16" s="35"/>
      <c r="E16" s="35"/>
      <c r="F16" s="35">
        <v>-41276</v>
      </c>
      <c r="G16" s="35">
        <v>41276</v>
      </c>
      <c r="H16" s="35"/>
      <c r="I16" s="35"/>
    </row>
    <row r="17" spans="1:9" s="2" customFormat="1" ht="27" customHeight="1">
      <c r="A17" s="37" t="s">
        <v>157</v>
      </c>
      <c r="B17" s="22">
        <v>223</v>
      </c>
      <c r="C17" s="35"/>
      <c r="D17" s="35"/>
      <c r="E17" s="35"/>
      <c r="F17" s="35"/>
      <c r="G17" s="35"/>
      <c r="H17" s="35"/>
      <c r="I17" s="35"/>
    </row>
    <row r="18" spans="1:9" s="2" customFormat="1" ht="46.5" customHeight="1">
      <c r="A18" s="37" t="s">
        <v>252</v>
      </c>
      <c r="B18" s="22">
        <v>224</v>
      </c>
      <c r="C18" s="35"/>
      <c r="D18" s="35"/>
      <c r="E18" s="35"/>
      <c r="F18" s="35"/>
      <c r="G18" s="35"/>
      <c r="H18" s="35"/>
      <c r="I18" s="35"/>
    </row>
    <row r="19" spans="1:9" s="2" customFormat="1" ht="15" customHeight="1">
      <c r="A19" s="37" t="s">
        <v>114</v>
      </c>
      <c r="B19" s="22">
        <v>225</v>
      </c>
      <c r="C19" s="35"/>
      <c r="D19" s="35"/>
      <c r="E19" s="35"/>
      <c r="F19" s="35"/>
      <c r="G19" s="35"/>
      <c r="H19" s="35"/>
      <c r="I19" s="35"/>
    </row>
    <row r="20" spans="1:9" s="2" customFormat="1" ht="27" customHeight="1">
      <c r="A20" s="37" t="s">
        <v>115</v>
      </c>
      <c r="B20" s="22">
        <v>226</v>
      </c>
      <c r="C20" s="35"/>
      <c r="D20" s="35"/>
      <c r="E20" s="35"/>
      <c r="F20" s="35"/>
      <c r="G20" s="35"/>
      <c r="H20" s="35"/>
      <c r="I20" s="35"/>
    </row>
    <row r="21" spans="1:9" s="2" customFormat="1" ht="26.25">
      <c r="A21" s="37" t="s">
        <v>158</v>
      </c>
      <c r="B21" s="22">
        <v>227</v>
      </c>
      <c r="C21" s="35"/>
      <c r="D21" s="35"/>
      <c r="E21" s="35"/>
      <c r="F21" s="35"/>
      <c r="G21" s="35"/>
      <c r="H21" s="35"/>
      <c r="I21" s="35"/>
    </row>
    <row r="22" spans="1:9" s="2" customFormat="1" ht="26.25" hidden="1">
      <c r="A22" s="32" t="s">
        <v>159</v>
      </c>
      <c r="B22" s="22">
        <v>300</v>
      </c>
      <c r="C22" s="33">
        <f>C24+C29+C30+C32+C36</f>
        <v>0</v>
      </c>
      <c r="D22" s="33">
        <f aca="true" t="shared" si="1" ref="D22:I22">D24+D29+D30+D32+D36</f>
        <v>0</v>
      </c>
      <c r="E22" s="33">
        <f t="shared" si="1"/>
        <v>0</v>
      </c>
      <c r="F22" s="33">
        <f t="shared" si="1"/>
        <v>0</v>
      </c>
      <c r="G22" s="33">
        <f t="shared" si="1"/>
        <v>0</v>
      </c>
      <c r="H22" s="33"/>
      <c r="I22" s="33">
        <f t="shared" si="1"/>
        <v>0</v>
      </c>
    </row>
    <row r="23" spans="1:9" s="2" customFormat="1" ht="12.75" hidden="1">
      <c r="A23" s="34" t="s">
        <v>40</v>
      </c>
      <c r="B23" s="22"/>
      <c r="C23" s="35"/>
      <c r="D23" s="35"/>
      <c r="E23" s="35"/>
      <c r="F23" s="35"/>
      <c r="G23" s="35"/>
      <c r="H23" s="35"/>
      <c r="I23" s="35"/>
    </row>
    <row r="24" spans="1:9" s="2" customFormat="1" ht="12.75" hidden="1">
      <c r="A24" s="34" t="s">
        <v>160</v>
      </c>
      <c r="B24" s="22">
        <v>310</v>
      </c>
      <c r="C24" s="35"/>
      <c r="D24" s="35"/>
      <c r="E24" s="35"/>
      <c r="F24" s="35"/>
      <c r="G24" s="35"/>
      <c r="H24" s="35"/>
      <c r="I24" s="35"/>
    </row>
    <row r="25" spans="1:9" s="2" customFormat="1" ht="12.75" hidden="1">
      <c r="A25" s="34" t="s">
        <v>40</v>
      </c>
      <c r="B25" s="22"/>
      <c r="C25" s="35"/>
      <c r="D25" s="35"/>
      <c r="E25" s="35"/>
      <c r="F25" s="35"/>
      <c r="G25" s="35"/>
      <c r="H25" s="35"/>
      <c r="I25" s="35"/>
    </row>
    <row r="26" spans="1:9" s="2" customFormat="1" ht="12.75" hidden="1">
      <c r="A26" s="34" t="s">
        <v>161</v>
      </c>
      <c r="B26" s="22"/>
      <c r="C26" s="35"/>
      <c r="D26" s="35"/>
      <c r="E26" s="35"/>
      <c r="F26" s="35"/>
      <c r="G26" s="35"/>
      <c r="H26" s="35"/>
      <c r="I26" s="35"/>
    </row>
    <row r="27" spans="1:9" s="2" customFormat="1" ht="12.75" hidden="1">
      <c r="A27" s="34" t="s">
        <v>162</v>
      </c>
      <c r="B27" s="22"/>
      <c r="C27" s="35"/>
      <c r="D27" s="35"/>
      <c r="E27" s="35"/>
      <c r="F27" s="35"/>
      <c r="G27" s="35"/>
      <c r="H27" s="35"/>
      <c r="I27" s="35"/>
    </row>
    <row r="28" spans="1:9" s="2" customFormat="1" ht="26.25" hidden="1">
      <c r="A28" s="37" t="s">
        <v>163</v>
      </c>
      <c r="B28" s="22"/>
      <c r="C28" s="35"/>
      <c r="D28" s="35"/>
      <c r="E28" s="35"/>
      <c r="F28" s="35"/>
      <c r="G28" s="35"/>
      <c r="H28" s="35"/>
      <c r="I28" s="35"/>
    </row>
    <row r="29" spans="1:9" s="2" customFormat="1" ht="12.75" hidden="1">
      <c r="A29" s="34" t="s">
        <v>164</v>
      </c>
      <c r="B29" s="22">
        <v>311</v>
      </c>
      <c r="C29" s="35"/>
      <c r="D29" s="35"/>
      <c r="E29" s="35"/>
      <c r="F29" s="35"/>
      <c r="G29" s="35"/>
      <c r="H29" s="35"/>
      <c r="I29" s="35"/>
    </row>
    <row r="30" spans="1:9" s="2" customFormat="1" ht="12.75" hidden="1">
      <c r="A30" s="34" t="s">
        <v>165</v>
      </c>
      <c r="B30" s="22">
        <v>312</v>
      </c>
      <c r="C30" s="35"/>
      <c r="D30" s="35"/>
      <c r="E30" s="35"/>
      <c r="F30" s="35"/>
      <c r="G30" s="35"/>
      <c r="H30" s="35"/>
      <c r="I30" s="35"/>
    </row>
    <row r="31" spans="1:9" s="2" customFormat="1" ht="26.25" hidden="1">
      <c r="A31" s="37" t="s">
        <v>166</v>
      </c>
      <c r="B31" s="22">
        <v>313</v>
      </c>
      <c r="C31" s="35"/>
      <c r="D31" s="35"/>
      <c r="E31" s="35"/>
      <c r="F31" s="35"/>
      <c r="G31" s="35"/>
      <c r="H31" s="35"/>
      <c r="I31" s="35"/>
    </row>
    <row r="32" spans="1:9" s="2" customFormat="1" ht="26.25" hidden="1">
      <c r="A32" s="37" t="s">
        <v>167</v>
      </c>
      <c r="B32" s="22">
        <v>314</v>
      </c>
      <c r="C32" s="35"/>
      <c r="D32" s="35"/>
      <c r="E32" s="35"/>
      <c r="F32" s="35"/>
      <c r="G32" s="35"/>
      <c r="H32" s="35"/>
      <c r="I32" s="35"/>
    </row>
    <row r="33" spans="1:9" s="2" customFormat="1" ht="12.75" hidden="1">
      <c r="A33" s="34" t="s">
        <v>168</v>
      </c>
      <c r="B33" s="22">
        <v>315</v>
      </c>
      <c r="C33" s="35"/>
      <c r="D33" s="35"/>
      <c r="E33" s="35"/>
      <c r="F33" s="35"/>
      <c r="G33" s="35"/>
      <c r="H33" s="35"/>
      <c r="I33" s="35"/>
    </row>
    <row r="34" spans="1:9" s="2" customFormat="1" ht="12.75" hidden="1">
      <c r="A34" s="34" t="s">
        <v>169</v>
      </c>
      <c r="B34" s="22">
        <v>316</v>
      </c>
      <c r="C34" s="35"/>
      <c r="D34" s="35"/>
      <c r="E34" s="35"/>
      <c r="F34" s="35"/>
      <c r="G34" s="35"/>
      <c r="H34" s="35"/>
      <c r="I34" s="35"/>
    </row>
    <row r="35" spans="1:9" s="2" customFormat="1" ht="12.75" hidden="1">
      <c r="A35" s="34" t="s">
        <v>170</v>
      </c>
      <c r="B35" s="22">
        <v>317</v>
      </c>
      <c r="C35" s="35"/>
      <c r="D35" s="35"/>
      <c r="E35" s="35"/>
      <c r="F35" s="35"/>
      <c r="G35" s="35"/>
      <c r="H35" s="35"/>
      <c r="I35" s="35"/>
    </row>
    <row r="36" spans="1:9" s="2" customFormat="1" ht="26.25" hidden="1">
      <c r="A36" s="37" t="s">
        <v>171</v>
      </c>
      <c r="B36" s="22">
        <v>318</v>
      </c>
      <c r="C36" s="35"/>
      <c r="D36" s="35"/>
      <c r="E36" s="35"/>
      <c r="F36" s="35"/>
      <c r="G36" s="35"/>
      <c r="H36" s="35"/>
      <c r="I36" s="35"/>
    </row>
    <row r="37" spans="1:9" s="41" customFormat="1" ht="24" customHeight="1">
      <c r="A37" s="32" t="s">
        <v>259</v>
      </c>
      <c r="B37" s="22">
        <v>400</v>
      </c>
      <c r="C37" s="33">
        <f>C10+C11+C22</f>
        <v>600190</v>
      </c>
      <c r="D37" s="33">
        <f aca="true" t="shared" si="2" ref="D37:I37">D10+D11+D22</f>
        <v>19</v>
      </c>
      <c r="E37" s="33">
        <f t="shared" si="2"/>
        <v>-190</v>
      </c>
      <c r="F37" s="33">
        <f t="shared" si="2"/>
        <v>213561</v>
      </c>
      <c r="G37" s="33">
        <f t="shared" si="2"/>
        <v>1959961</v>
      </c>
      <c r="H37" s="33"/>
      <c r="I37" s="33">
        <f t="shared" si="2"/>
        <v>2773541</v>
      </c>
    </row>
    <row r="38" spans="1:9" s="2" customFormat="1" ht="12.75">
      <c r="A38" s="34" t="s">
        <v>151</v>
      </c>
      <c r="B38" s="22">
        <v>401</v>
      </c>
      <c r="C38" s="35"/>
      <c r="D38" s="35"/>
      <c r="E38" s="35"/>
      <c r="F38" s="35"/>
      <c r="G38" s="35"/>
      <c r="H38" s="35"/>
      <c r="I38" s="33">
        <f>SUM(C38:H38)</f>
        <v>0</v>
      </c>
    </row>
    <row r="39" spans="1:9" s="2" customFormat="1" ht="12.75">
      <c r="A39" s="36" t="s">
        <v>260</v>
      </c>
      <c r="B39" s="22">
        <v>500</v>
      </c>
      <c r="C39" s="33">
        <f>SUM(C37:C38)</f>
        <v>600190</v>
      </c>
      <c r="D39" s="33">
        <f aca="true" t="shared" si="3" ref="D39:I39">SUM(D37:D38)</f>
        <v>19</v>
      </c>
      <c r="E39" s="33">
        <f t="shared" si="3"/>
        <v>-190</v>
      </c>
      <c r="F39" s="33">
        <f t="shared" si="3"/>
        <v>213561</v>
      </c>
      <c r="G39" s="33">
        <f t="shared" si="3"/>
        <v>1959961</v>
      </c>
      <c r="H39" s="33"/>
      <c r="I39" s="33">
        <f t="shared" si="3"/>
        <v>2773541</v>
      </c>
    </row>
    <row r="40" spans="1:9" s="2" customFormat="1" ht="12.75">
      <c r="A40" s="36" t="s">
        <v>261</v>
      </c>
      <c r="B40" s="22">
        <v>600</v>
      </c>
      <c r="C40" s="33">
        <f>C41+C42</f>
        <v>0</v>
      </c>
      <c r="D40" s="33">
        <f aca="true" t="shared" si="4" ref="D40:I40">D41+D42</f>
        <v>0</v>
      </c>
      <c r="E40" s="33">
        <f t="shared" si="4"/>
        <v>0</v>
      </c>
      <c r="F40" s="33">
        <f t="shared" si="4"/>
        <v>-16329</v>
      </c>
      <c r="G40" s="33">
        <f t="shared" si="4"/>
        <v>181866</v>
      </c>
      <c r="H40" s="33"/>
      <c r="I40" s="33">
        <f t="shared" si="4"/>
        <v>165537</v>
      </c>
    </row>
    <row r="41" spans="1:9" s="2" customFormat="1" ht="12.75">
      <c r="A41" s="36" t="s">
        <v>251</v>
      </c>
      <c r="B41" s="22">
        <v>610</v>
      </c>
      <c r="C41" s="33"/>
      <c r="D41" s="33"/>
      <c r="E41" s="33"/>
      <c r="F41" s="33"/>
      <c r="G41" s="33">
        <f>'форма 2'!C43</f>
        <v>152885</v>
      </c>
      <c r="H41" s="33"/>
      <c r="I41" s="33">
        <f>SUM(C41:H41)</f>
        <v>152885</v>
      </c>
    </row>
    <row r="42" spans="1:9" s="2" customFormat="1" ht="15" customHeight="1">
      <c r="A42" s="36" t="s">
        <v>262</v>
      </c>
      <c r="B42" s="22">
        <v>620</v>
      </c>
      <c r="C42" s="33">
        <f>C44+C45+C46+C47+C48+C49+C52</f>
        <v>0</v>
      </c>
      <c r="D42" s="33">
        <f aca="true" t="shared" si="5" ref="D42:I42">D44+D45+D46+D47+D48+D49+D52</f>
        <v>0</v>
      </c>
      <c r="E42" s="33">
        <f t="shared" si="5"/>
        <v>0</v>
      </c>
      <c r="F42" s="33">
        <f t="shared" si="5"/>
        <v>-16329</v>
      </c>
      <c r="G42" s="33">
        <f t="shared" si="5"/>
        <v>28981</v>
      </c>
      <c r="H42" s="33"/>
      <c r="I42" s="33">
        <f t="shared" si="5"/>
        <v>12652</v>
      </c>
    </row>
    <row r="43" spans="1:9" s="2" customFormat="1" ht="12.75">
      <c r="A43" s="34" t="s">
        <v>40</v>
      </c>
      <c r="B43" s="22"/>
      <c r="C43" s="35"/>
      <c r="D43" s="35"/>
      <c r="E43" s="35"/>
      <c r="F43" s="35"/>
      <c r="G43" s="35"/>
      <c r="H43" s="35"/>
      <c r="I43" s="35">
        <f>SUM(C43:H43)</f>
        <v>0</v>
      </c>
    </row>
    <row r="44" spans="1:9" s="2" customFormat="1" ht="28.5" customHeight="1">
      <c r="A44" s="37" t="s">
        <v>155</v>
      </c>
      <c r="B44" s="22">
        <v>621</v>
      </c>
      <c r="C44" s="35"/>
      <c r="D44" s="35"/>
      <c r="E44" s="35"/>
      <c r="F44" s="35"/>
      <c r="G44" s="35"/>
      <c r="H44" s="35"/>
      <c r="I44" s="35">
        <f>SUM(C44:H44)</f>
        <v>0</v>
      </c>
    </row>
    <row r="45" spans="1:9" s="2" customFormat="1" ht="26.25">
      <c r="A45" s="37" t="s">
        <v>156</v>
      </c>
      <c r="B45" s="22">
        <v>622</v>
      </c>
      <c r="C45" s="35"/>
      <c r="D45" s="35"/>
      <c r="E45" s="35"/>
      <c r="F45" s="35">
        <f>'форма 2'!C38+12652</f>
        <v>-16329</v>
      </c>
      <c r="G45" s="35">
        <f>'форма 2'!C37</f>
        <v>28981</v>
      </c>
      <c r="H45" s="35"/>
      <c r="I45" s="35">
        <f>SUM(C45:H45)</f>
        <v>12652</v>
      </c>
    </row>
    <row r="46" spans="1:9" s="2" customFormat="1" ht="23.25" customHeight="1">
      <c r="A46" s="37" t="s">
        <v>157</v>
      </c>
      <c r="B46" s="22">
        <v>623</v>
      </c>
      <c r="C46" s="35"/>
      <c r="D46" s="35"/>
      <c r="E46" s="35"/>
      <c r="F46" s="35"/>
      <c r="G46" s="35"/>
      <c r="H46" s="35"/>
      <c r="I46" s="35">
        <f>SUM(C46:H46)</f>
        <v>0</v>
      </c>
    </row>
    <row r="47" spans="1:9" s="2" customFormat="1" ht="39" hidden="1">
      <c r="A47" s="37" t="s">
        <v>113</v>
      </c>
      <c r="B47" s="22">
        <v>624</v>
      </c>
      <c r="C47" s="35"/>
      <c r="D47" s="35"/>
      <c r="E47" s="35"/>
      <c r="F47" s="35"/>
      <c r="G47" s="35"/>
      <c r="H47" s="35"/>
      <c r="I47" s="35"/>
    </row>
    <row r="48" spans="1:9" s="2" customFormat="1" ht="12.75" hidden="1">
      <c r="A48" s="34" t="s">
        <v>114</v>
      </c>
      <c r="B48" s="22">
        <v>625</v>
      </c>
      <c r="C48" s="35"/>
      <c r="D48" s="35"/>
      <c r="E48" s="35"/>
      <c r="F48" s="35"/>
      <c r="G48" s="35"/>
      <c r="H48" s="35"/>
      <c r="I48" s="35"/>
    </row>
    <row r="49" spans="1:9" s="2" customFormat="1" ht="26.25" hidden="1">
      <c r="A49" s="37" t="s">
        <v>172</v>
      </c>
      <c r="B49" s="22">
        <v>626</v>
      </c>
      <c r="C49" s="35"/>
      <c r="D49" s="35"/>
      <c r="E49" s="35"/>
      <c r="F49" s="35"/>
      <c r="G49" s="35"/>
      <c r="H49" s="35"/>
      <c r="I49" s="35"/>
    </row>
    <row r="50" spans="1:9" s="2" customFormat="1" ht="12.75" hidden="1">
      <c r="A50" s="34" t="s">
        <v>158</v>
      </c>
      <c r="B50" s="22">
        <v>627</v>
      </c>
      <c r="C50" s="35"/>
      <c r="D50" s="35"/>
      <c r="E50" s="35"/>
      <c r="F50" s="35"/>
      <c r="G50" s="35"/>
      <c r="H50" s="35"/>
      <c r="I50" s="35"/>
    </row>
    <row r="51" spans="1:9" s="2" customFormat="1" ht="12.75" hidden="1">
      <c r="A51" s="34" t="s">
        <v>173</v>
      </c>
      <c r="B51" s="22">
        <v>628</v>
      </c>
      <c r="C51" s="35"/>
      <c r="D51" s="35"/>
      <c r="E51" s="35"/>
      <c r="F51" s="35"/>
      <c r="G51" s="35"/>
      <c r="H51" s="35"/>
      <c r="I51" s="35"/>
    </row>
    <row r="52" spans="1:9" s="2" customFormat="1" ht="12.75" hidden="1">
      <c r="A52" s="34" t="s">
        <v>141</v>
      </c>
      <c r="B52" s="22">
        <v>629</v>
      </c>
      <c r="C52" s="35"/>
      <c r="D52" s="35"/>
      <c r="E52" s="35"/>
      <c r="F52" s="35"/>
      <c r="G52" s="35"/>
      <c r="H52" s="35"/>
      <c r="I52" s="35"/>
    </row>
    <row r="53" spans="1:9" s="2" customFormat="1" ht="26.25" hidden="1">
      <c r="A53" s="32" t="s">
        <v>174</v>
      </c>
      <c r="B53" s="22">
        <v>700</v>
      </c>
      <c r="C53" s="33">
        <f>C55+C60+C61+C62+C63+C64+C66+C67</f>
        <v>0</v>
      </c>
      <c r="D53" s="33">
        <f aca="true" t="shared" si="6" ref="D53:I53">D55+D60+D61+D62+D63+D64+D66+D67</f>
        <v>0</v>
      </c>
      <c r="E53" s="33">
        <f t="shared" si="6"/>
        <v>0</v>
      </c>
      <c r="F53" s="33">
        <f t="shared" si="6"/>
        <v>0</v>
      </c>
      <c r="G53" s="33">
        <f t="shared" si="6"/>
        <v>0</v>
      </c>
      <c r="H53" s="33"/>
      <c r="I53" s="33">
        <f t="shared" si="6"/>
        <v>0</v>
      </c>
    </row>
    <row r="54" spans="1:9" s="2" customFormat="1" ht="12.75" hidden="1">
      <c r="A54" s="34" t="s">
        <v>40</v>
      </c>
      <c r="B54" s="22"/>
      <c r="C54" s="35"/>
      <c r="D54" s="35"/>
      <c r="E54" s="35"/>
      <c r="F54" s="35"/>
      <c r="G54" s="35"/>
      <c r="H54" s="35"/>
      <c r="I54" s="35"/>
    </row>
    <row r="55" spans="1:9" s="2" customFormat="1" ht="12.75" hidden="1">
      <c r="A55" s="34" t="s">
        <v>175</v>
      </c>
      <c r="B55" s="22">
        <v>710</v>
      </c>
      <c r="C55" s="35"/>
      <c r="D55" s="35"/>
      <c r="E55" s="35"/>
      <c r="F55" s="35"/>
      <c r="G55" s="35"/>
      <c r="H55" s="35"/>
      <c r="I55" s="35"/>
    </row>
    <row r="56" spans="1:9" s="2" customFormat="1" ht="12.75" hidden="1">
      <c r="A56" s="34" t="s">
        <v>40</v>
      </c>
      <c r="B56" s="22"/>
      <c r="C56" s="35"/>
      <c r="D56" s="35"/>
      <c r="E56" s="35"/>
      <c r="F56" s="35"/>
      <c r="G56" s="35"/>
      <c r="H56" s="35"/>
      <c r="I56" s="35"/>
    </row>
    <row r="57" spans="1:9" s="2" customFormat="1" ht="12.75" hidden="1">
      <c r="A57" s="34" t="s">
        <v>161</v>
      </c>
      <c r="B57" s="22"/>
      <c r="C57" s="35"/>
      <c r="D57" s="35"/>
      <c r="E57" s="35"/>
      <c r="F57" s="35"/>
      <c r="G57" s="35"/>
      <c r="H57" s="35"/>
      <c r="I57" s="35"/>
    </row>
    <row r="58" spans="1:9" s="2" customFormat="1" ht="12.75" hidden="1">
      <c r="A58" s="37" t="s">
        <v>162</v>
      </c>
      <c r="B58" s="22"/>
      <c r="C58" s="35"/>
      <c r="D58" s="35"/>
      <c r="E58" s="35"/>
      <c r="F58" s="35"/>
      <c r="G58" s="35"/>
      <c r="H58" s="35"/>
      <c r="I58" s="35"/>
    </row>
    <row r="59" spans="1:9" s="2" customFormat="1" ht="26.25" hidden="1">
      <c r="A59" s="37" t="s">
        <v>163</v>
      </c>
      <c r="B59" s="22"/>
      <c r="C59" s="35"/>
      <c r="D59" s="35"/>
      <c r="E59" s="35"/>
      <c r="F59" s="35"/>
      <c r="G59" s="35"/>
      <c r="H59" s="35"/>
      <c r="I59" s="35"/>
    </row>
    <row r="60" spans="1:9" s="2" customFormat="1" ht="12.75" hidden="1">
      <c r="A60" s="34" t="s">
        <v>164</v>
      </c>
      <c r="B60" s="22">
        <v>711</v>
      </c>
      <c r="C60" s="35"/>
      <c r="D60" s="35"/>
      <c r="E60" s="35"/>
      <c r="F60" s="35"/>
      <c r="G60" s="35"/>
      <c r="H60" s="35"/>
      <c r="I60" s="35"/>
    </row>
    <row r="61" spans="1:9" s="2" customFormat="1" ht="12.75" hidden="1">
      <c r="A61" s="34" t="s">
        <v>165</v>
      </c>
      <c r="B61" s="22">
        <v>712</v>
      </c>
      <c r="C61" s="35"/>
      <c r="D61" s="35"/>
      <c r="E61" s="35"/>
      <c r="F61" s="35"/>
      <c r="G61" s="35"/>
      <c r="H61" s="35"/>
      <c r="I61" s="35"/>
    </row>
    <row r="62" spans="1:9" s="2" customFormat="1" ht="15.75" customHeight="1" hidden="1">
      <c r="A62" s="37" t="s">
        <v>166</v>
      </c>
      <c r="B62" s="22">
        <v>713</v>
      </c>
      <c r="C62" s="35"/>
      <c r="D62" s="35"/>
      <c r="E62" s="35"/>
      <c r="F62" s="35"/>
      <c r="G62" s="35"/>
      <c r="H62" s="35"/>
      <c r="I62" s="35"/>
    </row>
    <row r="63" spans="1:9" s="2" customFormat="1" ht="26.25" hidden="1">
      <c r="A63" s="37" t="s">
        <v>167</v>
      </c>
      <c r="B63" s="22">
        <v>714</v>
      </c>
      <c r="C63" s="35"/>
      <c r="D63" s="35"/>
      <c r="E63" s="35"/>
      <c r="F63" s="35"/>
      <c r="G63" s="35"/>
      <c r="H63" s="35"/>
      <c r="I63" s="35"/>
    </row>
    <row r="64" spans="1:9" s="2" customFormat="1" ht="12.75" hidden="1">
      <c r="A64" s="34" t="s">
        <v>168</v>
      </c>
      <c r="B64" s="22">
        <v>715</v>
      </c>
      <c r="C64" s="35"/>
      <c r="D64" s="35"/>
      <c r="E64" s="35"/>
      <c r="F64" s="35"/>
      <c r="G64" s="35"/>
      <c r="H64" s="35"/>
      <c r="I64" s="35"/>
    </row>
    <row r="65" spans="1:9" s="2" customFormat="1" ht="12.75" hidden="1">
      <c r="A65" s="34" t="s">
        <v>169</v>
      </c>
      <c r="B65" s="22">
        <v>716</v>
      </c>
      <c r="C65" s="35"/>
      <c r="D65" s="35"/>
      <c r="E65" s="35"/>
      <c r="F65" s="35"/>
      <c r="G65" s="35"/>
      <c r="H65" s="35"/>
      <c r="I65" s="35"/>
    </row>
    <row r="66" spans="1:9" s="2" customFormat="1" ht="12.75" hidden="1">
      <c r="A66" s="34" t="s">
        <v>170</v>
      </c>
      <c r="B66" s="22">
        <v>717</v>
      </c>
      <c r="C66" s="35"/>
      <c r="D66" s="35"/>
      <c r="E66" s="35"/>
      <c r="F66" s="35"/>
      <c r="G66" s="35"/>
      <c r="H66" s="35"/>
      <c r="I66" s="35"/>
    </row>
    <row r="67" spans="1:9" s="2" customFormat="1" ht="26.25" hidden="1">
      <c r="A67" s="37" t="s">
        <v>171</v>
      </c>
      <c r="B67" s="22">
        <v>718</v>
      </c>
      <c r="C67" s="35"/>
      <c r="D67" s="35"/>
      <c r="E67" s="35"/>
      <c r="F67" s="35"/>
      <c r="G67" s="35"/>
      <c r="H67" s="35"/>
      <c r="I67" s="35"/>
    </row>
    <row r="68" spans="1:9" s="2" customFormat="1" ht="29.25" customHeight="1">
      <c r="A68" s="32" t="s">
        <v>263</v>
      </c>
      <c r="B68" s="22">
        <v>800</v>
      </c>
      <c r="C68" s="33">
        <f>C39+C40+C53</f>
        <v>600190</v>
      </c>
      <c r="D68" s="33">
        <f aca="true" t="shared" si="7" ref="D68:I68">D39+D40+D53</f>
        <v>19</v>
      </c>
      <c r="E68" s="33">
        <f t="shared" si="7"/>
        <v>-190</v>
      </c>
      <c r="F68" s="33">
        <f t="shared" si="7"/>
        <v>197232</v>
      </c>
      <c r="G68" s="33">
        <f t="shared" si="7"/>
        <v>2141827</v>
      </c>
      <c r="H68" s="33"/>
      <c r="I68" s="33">
        <f t="shared" si="7"/>
        <v>2939078</v>
      </c>
    </row>
    <row r="69" spans="4:6" s="2" customFormat="1" ht="12.75">
      <c r="D69" s="38"/>
      <c r="E69" s="38"/>
      <c r="F69" s="38"/>
    </row>
    <row r="70" spans="1:6" s="2" customFormat="1" ht="12.75">
      <c r="A70" s="104" t="s">
        <v>137</v>
      </c>
      <c r="B70" s="104"/>
      <c r="C70" s="39"/>
      <c r="D70" s="39"/>
      <c r="E70" s="40" t="s">
        <v>69</v>
      </c>
      <c r="F70" s="38"/>
    </row>
    <row r="71" spans="1:6" s="2" customFormat="1" ht="12.75">
      <c r="A71" s="106" t="s">
        <v>121</v>
      </c>
      <c r="B71" s="106"/>
      <c r="C71" s="106"/>
      <c r="D71" s="106"/>
      <c r="E71" s="8" t="s">
        <v>100</v>
      </c>
      <c r="F71" s="38"/>
    </row>
    <row r="72" spans="1:6" s="2" customFormat="1" ht="12.75">
      <c r="A72" s="104" t="s">
        <v>101</v>
      </c>
      <c r="B72" s="104"/>
      <c r="C72" s="104"/>
      <c r="D72" s="39"/>
      <c r="E72" s="40" t="s">
        <v>69</v>
      </c>
      <c r="F72" s="38"/>
    </row>
    <row r="73" spans="1:6" s="2" customFormat="1" ht="12.75">
      <c r="A73" s="106" t="s">
        <v>122</v>
      </c>
      <c r="B73" s="106"/>
      <c r="C73" s="106"/>
      <c r="D73" s="106"/>
      <c r="E73" s="8" t="s">
        <v>100</v>
      </c>
      <c r="F73" s="38"/>
    </row>
    <row r="74" spans="4:6" s="2" customFormat="1" ht="12.75">
      <c r="D74" s="38"/>
      <c r="E74" s="38"/>
      <c r="F74" s="38"/>
    </row>
    <row r="75" spans="1:5" ht="13.5">
      <c r="A75" s="105" t="s">
        <v>103</v>
      </c>
      <c r="B75" s="105"/>
      <c r="C75" s="105"/>
      <c r="D75" s="105"/>
      <c r="E75" s="105"/>
    </row>
  </sheetData>
  <sheetProtection/>
  <mergeCells count="12">
    <mergeCell ref="A70:B70"/>
    <mergeCell ref="A72:C72"/>
    <mergeCell ref="A75:E75"/>
    <mergeCell ref="A71:D71"/>
    <mergeCell ref="A73:D73"/>
    <mergeCell ref="H6:H7"/>
    <mergeCell ref="I6:I7"/>
    <mergeCell ref="B6:B7"/>
    <mergeCell ref="A6:A7"/>
    <mergeCell ref="C6:G6"/>
    <mergeCell ref="A3:I3"/>
    <mergeCell ref="A4:I4"/>
  </mergeCells>
  <printOptions/>
  <pageMargins left="0.34" right="0.275590551181102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0">
      <selection activeCell="G61" sqref="G61"/>
    </sheetView>
  </sheetViews>
  <sheetFormatPr defaultColWidth="9.140625" defaultRowHeight="12.75"/>
  <cols>
    <col min="1" max="1" width="70.7109375" style="2" customWidth="1"/>
    <col min="2" max="2" width="6.28125" style="53" customWidth="1"/>
    <col min="3" max="3" width="14.140625" style="2" customWidth="1"/>
    <col min="4" max="4" width="14.57421875" style="2" customWidth="1"/>
  </cols>
  <sheetData>
    <row r="1" spans="1:4" ht="12.75" customHeight="1">
      <c r="A1" s="108" t="s">
        <v>54</v>
      </c>
      <c r="B1" s="108"/>
      <c r="C1" s="108"/>
      <c r="D1" s="108"/>
    </row>
    <row r="2" spans="1:4" ht="12.75" customHeight="1">
      <c r="A2" s="109" t="s">
        <v>135</v>
      </c>
      <c r="B2" s="109"/>
      <c r="C2" s="109"/>
      <c r="D2" s="109"/>
    </row>
    <row r="3" spans="1:4" ht="12.75" customHeight="1">
      <c r="A3" s="109" t="str">
        <f>'форма 2'!A4:D4</f>
        <v>                за период, заканчивающийся 30 сентября 2017  года</v>
      </c>
      <c r="B3" s="109"/>
      <c r="C3" s="109"/>
      <c r="D3" s="109"/>
    </row>
    <row r="4" spans="1:4" ht="12.75" customHeight="1">
      <c r="A4" s="79" t="s">
        <v>68</v>
      </c>
      <c r="B4" s="91"/>
      <c r="C4" s="80" t="s">
        <v>38</v>
      </c>
      <c r="D4" s="80"/>
    </row>
    <row r="5" spans="1:4" ht="48" customHeight="1">
      <c r="A5" s="81" t="s">
        <v>0</v>
      </c>
      <c r="B5" s="92" t="s">
        <v>4</v>
      </c>
      <c r="C5" s="48" t="s">
        <v>254</v>
      </c>
      <c r="D5" s="48" t="s">
        <v>253</v>
      </c>
    </row>
    <row r="6" spans="1:4" ht="12.75" customHeight="1">
      <c r="A6" s="82" t="s">
        <v>39</v>
      </c>
      <c r="B6" s="93"/>
      <c r="C6" s="83"/>
      <c r="D6" s="84"/>
    </row>
    <row r="7" spans="1:4" ht="12.75" customHeight="1">
      <c r="A7" s="82" t="s">
        <v>295</v>
      </c>
      <c r="B7" s="42" t="s">
        <v>152</v>
      </c>
      <c r="C7" s="78">
        <f>SUM(C9:C14)</f>
        <v>4576069</v>
      </c>
      <c r="D7" s="78">
        <f>SUM(D9:D14)</f>
        <v>3415978</v>
      </c>
    </row>
    <row r="8" spans="1:4" ht="14.25" customHeight="1">
      <c r="A8" s="85" t="s">
        <v>40</v>
      </c>
      <c r="B8" s="42"/>
      <c r="C8" s="86"/>
      <c r="D8" s="86"/>
    </row>
    <row r="9" spans="1:4" ht="14.25" customHeight="1">
      <c r="A9" s="85" t="s">
        <v>179</v>
      </c>
      <c r="B9" s="42" t="s">
        <v>153</v>
      </c>
      <c r="C9" s="86">
        <v>2892782</v>
      </c>
      <c r="D9" s="86">
        <f>2523346-D26-7476</f>
        <v>2511782</v>
      </c>
    </row>
    <row r="10" spans="1:4" ht="14.25" customHeight="1">
      <c r="A10" s="85" t="s">
        <v>180</v>
      </c>
      <c r="B10" s="42" t="s">
        <v>181</v>
      </c>
      <c r="C10" s="86"/>
      <c r="D10" s="86"/>
    </row>
    <row r="11" spans="1:4" ht="14.25" customHeight="1">
      <c r="A11" s="85" t="s">
        <v>182</v>
      </c>
      <c r="B11" s="42" t="s">
        <v>183</v>
      </c>
      <c r="C11" s="86">
        <v>1681660</v>
      </c>
      <c r="D11" s="86">
        <f>893510-116</f>
        <v>893394</v>
      </c>
    </row>
    <row r="12" spans="1:4" ht="14.25" customHeight="1">
      <c r="A12" s="85" t="s">
        <v>184</v>
      </c>
      <c r="B12" s="42" t="s">
        <v>185</v>
      </c>
      <c r="C12" s="86"/>
      <c r="D12" s="86"/>
    </row>
    <row r="13" spans="1:4" ht="14.25" customHeight="1">
      <c r="A13" s="34" t="s">
        <v>186</v>
      </c>
      <c r="B13" s="42" t="s">
        <v>187</v>
      </c>
      <c r="C13" s="86">
        <v>1627</v>
      </c>
      <c r="D13" s="86">
        <v>2225</v>
      </c>
    </row>
    <row r="14" spans="1:4" ht="14.25" customHeight="1">
      <c r="A14" s="34" t="s">
        <v>41</v>
      </c>
      <c r="B14" s="42" t="s">
        <v>188</v>
      </c>
      <c r="C14" s="86"/>
      <c r="D14" s="86">
        <f>10386-1809</f>
        <v>8577</v>
      </c>
    </row>
    <row r="15" spans="1:4" ht="14.25" customHeight="1">
      <c r="A15" s="36" t="s">
        <v>294</v>
      </c>
      <c r="B15" s="42" t="s">
        <v>189</v>
      </c>
      <c r="C15" s="78">
        <v>4499676</v>
      </c>
      <c r="D15" s="78">
        <f>SUM(D17:D23)</f>
        <v>2813605</v>
      </c>
    </row>
    <row r="16" spans="1:4" ht="14.25" customHeight="1">
      <c r="A16" s="34" t="s">
        <v>40</v>
      </c>
      <c r="B16" s="42"/>
      <c r="C16" s="86"/>
      <c r="D16" s="86"/>
    </row>
    <row r="17" spans="1:4" ht="14.25" customHeight="1">
      <c r="A17" s="34" t="s">
        <v>42</v>
      </c>
      <c r="B17" s="42" t="s">
        <v>190</v>
      </c>
      <c r="C17" s="86">
        <v>1189919</v>
      </c>
      <c r="D17" s="86">
        <f>501080-1582</f>
        <v>499498</v>
      </c>
    </row>
    <row r="18" spans="1:4" ht="14.25" customHeight="1">
      <c r="A18" s="34" t="s">
        <v>191</v>
      </c>
      <c r="B18" s="42" t="s">
        <v>192</v>
      </c>
      <c r="C18" s="86">
        <v>1868298</v>
      </c>
      <c r="D18" s="86">
        <f>1817837-3743-D39</f>
        <v>1390383</v>
      </c>
    </row>
    <row r="19" spans="1:4" ht="14.25" customHeight="1">
      <c r="A19" s="34" t="s">
        <v>193</v>
      </c>
      <c r="B19" s="42" t="s">
        <v>194</v>
      </c>
      <c r="C19" s="86">
        <v>507909</v>
      </c>
      <c r="D19" s="86">
        <f>449665-50</f>
        <v>449615</v>
      </c>
    </row>
    <row r="20" spans="1:4" ht="14.25" customHeight="1">
      <c r="A20" s="34" t="s">
        <v>195</v>
      </c>
      <c r="B20" s="42" t="s">
        <v>196</v>
      </c>
      <c r="C20" s="86">
        <v>41756</v>
      </c>
      <c r="D20" s="86">
        <f>35190+5783</f>
        <v>40973</v>
      </c>
    </row>
    <row r="21" spans="1:4" ht="14.25" customHeight="1">
      <c r="A21" s="34" t="s">
        <v>197</v>
      </c>
      <c r="B21" s="42" t="s">
        <v>198</v>
      </c>
      <c r="C21" s="86"/>
      <c r="D21" s="86"/>
    </row>
    <row r="22" spans="1:4" ht="14.25" customHeight="1">
      <c r="A22" s="34" t="s">
        <v>199</v>
      </c>
      <c r="B22" s="42" t="s">
        <v>200</v>
      </c>
      <c r="C22" s="86">
        <v>493315</v>
      </c>
      <c r="D22" s="86">
        <f>3408+357433+51174-8</f>
        <v>412007</v>
      </c>
    </row>
    <row r="23" spans="1:4" ht="14.25" customHeight="1">
      <c r="A23" s="34" t="s">
        <v>43</v>
      </c>
      <c r="B23" s="42" t="s">
        <v>201</v>
      </c>
      <c r="C23" s="86">
        <v>398479</v>
      </c>
      <c r="D23" s="86">
        <f>29894-11048+931+1352</f>
        <v>21129</v>
      </c>
    </row>
    <row r="24" spans="1:4" ht="22.5" customHeight="1">
      <c r="A24" s="32" t="s">
        <v>296</v>
      </c>
      <c r="B24" s="42" t="s">
        <v>202</v>
      </c>
      <c r="C24" s="78">
        <v>76393</v>
      </c>
      <c r="D24" s="78">
        <f>D7-D15</f>
        <v>602373</v>
      </c>
    </row>
    <row r="25" spans="1:4" ht="14.25" customHeight="1">
      <c r="A25" s="36" t="s">
        <v>44</v>
      </c>
      <c r="B25" s="42"/>
      <c r="C25" s="78"/>
      <c r="D25" s="78"/>
    </row>
    <row r="26" spans="1:4" ht="14.25" customHeight="1">
      <c r="A26" s="36" t="s">
        <v>293</v>
      </c>
      <c r="B26" s="42" t="s">
        <v>203</v>
      </c>
      <c r="C26" s="78">
        <v>3084</v>
      </c>
      <c r="D26" s="78">
        <f>D28+D29+D38</f>
        <v>4088</v>
      </c>
    </row>
    <row r="27" spans="1:4" ht="14.25" customHeight="1">
      <c r="A27" s="34" t="s">
        <v>40</v>
      </c>
      <c r="B27" s="42" t="s">
        <v>204</v>
      </c>
      <c r="C27" s="86"/>
      <c r="D27" s="86"/>
    </row>
    <row r="28" spans="1:4" ht="14.25" customHeight="1">
      <c r="A28" s="34" t="s">
        <v>45</v>
      </c>
      <c r="B28" s="42" t="s">
        <v>205</v>
      </c>
      <c r="C28" s="86">
        <v>3084</v>
      </c>
      <c r="D28" s="86">
        <v>4088</v>
      </c>
    </row>
    <row r="29" spans="1:4" ht="14.25" customHeight="1">
      <c r="A29" s="34" t="s">
        <v>46</v>
      </c>
      <c r="B29" s="42" t="s">
        <v>206</v>
      </c>
      <c r="C29" s="86"/>
      <c r="D29" s="86"/>
    </row>
    <row r="30" spans="1:4" ht="14.25" customHeight="1">
      <c r="A30" s="34" t="s">
        <v>207</v>
      </c>
      <c r="B30" s="42" t="s">
        <v>208</v>
      </c>
      <c r="C30" s="86"/>
      <c r="D30" s="86"/>
    </row>
    <row r="31" spans="1:4" ht="24.75" customHeight="1">
      <c r="A31" s="37" t="s">
        <v>209</v>
      </c>
      <c r="B31" s="42" t="s">
        <v>210</v>
      </c>
      <c r="C31" s="86"/>
      <c r="D31" s="86"/>
    </row>
    <row r="32" spans="1:4" ht="14.25" customHeight="1">
      <c r="A32" s="34" t="s">
        <v>211</v>
      </c>
      <c r="B32" s="42" t="s">
        <v>212</v>
      </c>
      <c r="C32" s="86"/>
      <c r="D32" s="86"/>
    </row>
    <row r="33" spans="1:4" ht="14.25" customHeight="1">
      <c r="A33" s="34" t="s">
        <v>213</v>
      </c>
      <c r="B33" s="42" t="s">
        <v>214</v>
      </c>
      <c r="C33" s="86"/>
      <c r="D33" s="86"/>
    </row>
    <row r="34" spans="1:4" ht="14.25" customHeight="1">
      <c r="A34" s="34" t="s">
        <v>215</v>
      </c>
      <c r="B34" s="42" t="s">
        <v>216</v>
      </c>
      <c r="C34" s="86"/>
      <c r="D34" s="86"/>
    </row>
    <row r="35" spans="1:4" ht="14.25" customHeight="1">
      <c r="A35" s="34" t="s">
        <v>217</v>
      </c>
      <c r="B35" s="42" t="s">
        <v>218</v>
      </c>
      <c r="C35" s="86"/>
      <c r="D35" s="86"/>
    </row>
    <row r="36" spans="1:4" ht="14.25" customHeight="1">
      <c r="A36" s="34" t="s">
        <v>219</v>
      </c>
      <c r="B36" s="42" t="s">
        <v>220</v>
      </c>
      <c r="C36" s="86"/>
      <c r="D36" s="86"/>
    </row>
    <row r="37" spans="1:4" ht="14.25" customHeight="1">
      <c r="A37" s="34" t="s">
        <v>221</v>
      </c>
      <c r="B37" s="42" t="s">
        <v>222</v>
      </c>
      <c r="C37" s="86"/>
      <c r="D37" s="86"/>
    </row>
    <row r="38" spans="1:4" ht="14.25" customHeight="1">
      <c r="A38" s="34" t="s">
        <v>41</v>
      </c>
      <c r="B38" s="42" t="s">
        <v>223</v>
      </c>
      <c r="C38" s="86"/>
      <c r="D38" s="86"/>
    </row>
    <row r="39" spans="1:4" ht="14.25" customHeight="1">
      <c r="A39" s="36" t="s">
        <v>292</v>
      </c>
      <c r="B39" s="42" t="s">
        <v>224</v>
      </c>
      <c r="C39" s="78">
        <v>74413</v>
      </c>
      <c r="D39" s="78">
        <f>SUM(D41:D51)</f>
        <v>423711</v>
      </c>
    </row>
    <row r="40" spans="1:4" ht="14.25" customHeight="1">
      <c r="A40" s="34" t="s">
        <v>40</v>
      </c>
      <c r="B40" s="42"/>
      <c r="C40" s="86"/>
      <c r="D40" s="86"/>
    </row>
    <row r="41" spans="1:4" ht="14.25" customHeight="1">
      <c r="A41" s="34" t="s">
        <v>47</v>
      </c>
      <c r="B41" s="42" t="s">
        <v>225</v>
      </c>
      <c r="C41" s="86">
        <v>74413</v>
      </c>
      <c r="D41" s="86">
        <f>33250+345790+44671</f>
        <v>423711</v>
      </c>
    </row>
    <row r="42" spans="1:4" ht="14.25" customHeight="1">
      <c r="A42" s="34" t="s">
        <v>48</v>
      </c>
      <c r="B42" s="42" t="s">
        <v>226</v>
      </c>
      <c r="C42" s="86"/>
      <c r="D42" s="86"/>
    </row>
    <row r="43" spans="1:4" ht="14.25" customHeight="1">
      <c r="A43" s="34" t="s">
        <v>49</v>
      </c>
      <c r="B43" s="42" t="s">
        <v>227</v>
      </c>
      <c r="C43" s="86"/>
      <c r="D43" s="86"/>
    </row>
    <row r="44" spans="1:4" ht="14.25" customHeight="1">
      <c r="A44" s="37" t="s">
        <v>228</v>
      </c>
      <c r="B44" s="42" t="s">
        <v>229</v>
      </c>
      <c r="C44" s="86"/>
      <c r="D44" s="86"/>
    </row>
    <row r="45" spans="1:4" ht="14.25" customHeight="1">
      <c r="A45" s="34" t="s">
        <v>230</v>
      </c>
      <c r="B45" s="42" t="s">
        <v>231</v>
      </c>
      <c r="C45" s="86"/>
      <c r="D45" s="86"/>
    </row>
    <row r="46" spans="1:4" ht="14.25" customHeight="1">
      <c r="A46" s="34" t="s">
        <v>232</v>
      </c>
      <c r="B46" s="42" t="s">
        <v>233</v>
      </c>
      <c r="C46" s="86"/>
      <c r="D46" s="86"/>
    </row>
    <row r="47" spans="1:4" ht="14.25" customHeight="1">
      <c r="A47" s="34" t="s">
        <v>234</v>
      </c>
      <c r="B47" s="42" t="s">
        <v>235</v>
      </c>
      <c r="C47" s="86"/>
      <c r="D47" s="86"/>
    </row>
    <row r="48" spans="1:4" ht="14.25" customHeight="1">
      <c r="A48" s="34" t="s">
        <v>236</v>
      </c>
      <c r="B48" s="42" t="s">
        <v>237</v>
      </c>
      <c r="C48" s="86"/>
      <c r="D48" s="86"/>
    </row>
    <row r="49" spans="1:4" ht="14.25" customHeight="1">
      <c r="A49" s="34" t="s">
        <v>217</v>
      </c>
      <c r="B49" s="42" t="s">
        <v>238</v>
      </c>
      <c r="C49" s="86"/>
      <c r="D49" s="86"/>
    </row>
    <row r="50" spans="1:4" ht="14.25" customHeight="1">
      <c r="A50" s="34" t="s">
        <v>239</v>
      </c>
      <c r="B50" s="42" t="s">
        <v>240</v>
      </c>
      <c r="C50" s="86"/>
      <c r="D50" s="86"/>
    </row>
    <row r="51" spans="1:4" ht="14.25" customHeight="1">
      <c r="A51" s="34" t="s">
        <v>43</v>
      </c>
      <c r="B51" s="42" t="s">
        <v>241</v>
      </c>
      <c r="C51" s="86"/>
      <c r="D51" s="86"/>
    </row>
    <row r="52" spans="1:4" ht="30" customHeight="1">
      <c r="A52" s="32" t="s">
        <v>291</v>
      </c>
      <c r="B52" s="42" t="s">
        <v>242</v>
      </c>
      <c r="C52" s="78">
        <v>-71329</v>
      </c>
      <c r="D52" s="78">
        <f>D26-D39</f>
        <v>-419623</v>
      </c>
    </row>
    <row r="53" spans="1:4" ht="18" customHeight="1">
      <c r="A53" s="36" t="s">
        <v>50</v>
      </c>
      <c r="B53" s="42"/>
      <c r="C53" s="78"/>
      <c r="D53" s="78"/>
    </row>
    <row r="54" spans="1:4" ht="24.75" customHeight="1">
      <c r="A54" s="36" t="s">
        <v>290</v>
      </c>
      <c r="B54" s="42" t="s">
        <v>243</v>
      </c>
      <c r="C54" s="87">
        <v>536100</v>
      </c>
      <c r="D54" s="87">
        <f>SUM(D56:D59)</f>
        <v>567386</v>
      </c>
    </row>
    <row r="55" spans="1:4" ht="12.75" customHeight="1">
      <c r="A55" s="34" t="s">
        <v>40</v>
      </c>
      <c r="B55" s="42"/>
      <c r="C55" s="86"/>
      <c r="D55" s="86"/>
    </row>
    <row r="56" spans="1:4" ht="12.75" customHeight="1">
      <c r="A56" s="34" t="s">
        <v>244</v>
      </c>
      <c r="B56" s="42" t="s">
        <v>245</v>
      </c>
      <c r="C56" s="86"/>
      <c r="D56" s="86"/>
    </row>
    <row r="57" spans="1:4" ht="12.75" customHeight="1">
      <c r="A57" s="34" t="s">
        <v>51</v>
      </c>
      <c r="B57" s="42" t="s">
        <v>246</v>
      </c>
      <c r="C57" s="86">
        <v>150000</v>
      </c>
      <c r="D57" s="86">
        <v>567386</v>
      </c>
    </row>
    <row r="58" spans="1:4" ht="12.75" customHeight="1">
      <c r="A58" s="34" t="s">
        <v>186</v>
      </c>
      <c r="B58" s="42" t="s">
        <v>247</v>
      </c>
      <c r="C58" s="86"/>
      <c r="D58" s="86"/>
    </row>
    <row r="59" spans="1:4" ht="12.75" customHeight="1">
      <c r="A59" s="34" t="s">
        <v>41</v>
      </c>
      <c r="B59" s="42" t="s">
        <v>248</v>
      </c>
      <c r="C59" s="86">
        <v>386100</v>
      </c>
      <c r="D59" s="86"/>
    </row>
    <row r="60" spans="1:4" ht="12.75" customHeight="1">
      <c r="A60" s="36" t="s">
        <v>289</v>
      </c>
      <c r="B60" s="42">
        <v>100</v>
      </c>
      <c r="C60" s="78">
        <v>399346</v>
      </c>
      <c r="D60" s="78">
        <f>SUM(D62:D66)</f>
        <v>405065</v>
      </c>
    </row>
    <row r="61" spans="1:4" ht="12.75" customHeight="1">
      <c r="A61" s="34" t="s">
        <v>40</v>
      </c>
      <c r="B61" s="42"/>
      <c r="C61" s="86"/>
      <c r="D61" s="86"/>
    </row>
    <row r="62" spans="1:4" ht="12.75" customHeight="1">
      <c r="A62" s="34" t="s">
        <v>52</v>
      </c>
      <c r="B62" s="42">
        <v>101</v>
      </c>
      <c r="C62" s="86">
        <v>164627</v>
      </c>
      <c r="D62" s="86">
        <v>405065</v>
      </c>
    </row>
    <row r="63" spans="1:4" ht="12.75" customHeight="1">
      <c r="A63" s="34" t="s">
        <v>195</v>
      </c>
      <c r="B63" s="42">
        <v>102</v>
      </c>
      <c r="C63" s="86"/>
      <c r="D63" s="86"/>
    </row>
    <row r="64" spans="1:4" ht="12.75" customHeight="1">
      <c r="A64" s="34" t="s">
        <v>53</v>
      </c>
      <c r="B64" s="42">
        <v>103</v>
      </c>
      <c r="C64" s="86"/>
      <c r="D64" s="86"/>
    </row>
    <row r="65" spans="1:4" ht="12.75" customHeight="1">
      <c r="A65" s="34" t="s">
        <v>249</v>
      </c>
      <c r="B65" s="42">
        <v>104</v>
      </c>
      <c r="C65" s="86"/>
      <c r="D65" s="86"/>
    </row>
    <row r="66" spans="1:4" ht="12.75" customHeight="1">
      <c r="A66" s="34" t="s">
        <v>250</v>
      </c>
      <c r="B66" s="42">
        <v>105</v>
      </c>
      <c r="C66" s="86">
        <v>234719</v>
      </c>
      <c r="D66" s="86"/>
    </row>
    <row r="67" spans="1:4" ht="24.75">
      <c r="A67" s="32" t="s">
        <v>288</v>
      </c>
      <c r="B67" s="42">
        <v>110</v>
      </c>
      <c r="C67" s="78">
        <v>136754</v>
      </c>
      <c r="D67" s="78">
        <f>D54-D60</f>
        <v>162321</v>
      </c>
    </row>
    <row r="68" spans="1:4" ht="12.75">
      <c r="A68" s="36" t="s">
        <v>176</v>
      </c>
      <c r="B68" s="42">
        <v>120</v>
      </c>
      <c r="C68" s="88">
        <v>-17380</v>
      </c>
      <c r="D68" s="88">
        <f>5357-16507</f>
        <v>-11150</v>
      </c>
    </row>
    <row r="69" spans="1:4" ht="24.75">
      <c r="A69" s="32" t="s">
        <v>287</v>
      </c>
      <c r="B69" s="42">
        <v>130</v>
      </c>
      <c r="C69" s="78">
        <v>124438</v>
      </c>
      <c r="D69" s="78">
        <f>D24+D52+D67+D68</f>
        <v>333921</v>
      </c>
    </row>
    <row r="70" spans="1:4" ht="12.75">
      <c r="A70" s="32" t="s">
        <v>177</v>
      </c>
      <c r="B70" s="42">
        <v>140</v>
      </c>
      <c r="C70" s="78">
        <v>153510</v>
      </c>
      <c r="D70" s="78">
        <v>150028</v>
      </c>
    </row>
    <row r="71" spans="1:4" ht="12.75">
      <c r="A71" s="32" t="s">
        <v>178</v>
      </c>
      <c r="B71" s="42">
        <v>150</v>
      </c>
      <c r="C71" s="78">
        <v>277948</v>
      </c>
      <c r="D71" s="78">
        <v>483949</v>
      </c>
    </row>
    <row r="72" spans="1:4" ht="12.75">
      <c r="A72" s="89"/>
      <c r="B72" s="94"/>
      <c r="C72" s="90">
        <f>C69+C70-C71</f>
        <v>0</v>
      </c>
      <c r="D72" s="90">
        <f>D69+D70-D71</f>
        <v>0</v>
      </c>
    </row>
    <row r="73" spans="1:4" ht="12.75">
      <c r="A73" s="47" t="s">
        <v>137</v>
      </c>
      <c r="B73" s="5" t="s">
        <v>69</v>
      </c>
      <c r="C73" s="40" t="s">
        <v>69</v>
      </c>
      <c r="D73" s="6" t="s">
        <v>69</v>
      </c>
    </row>
    <row r="74" spans="1:4" ht="12.75">
      <c r="A74" s="7" t="s">
        <v>99</v>
      </c>
      <c r="B74" s="5" t="s">
        <v>69</v>
      </c>
      <c r="C74" s="8" t="s">
        <v>100</v>
      </c>
      <c r="D74" s="6" t="s">
        <v>69</v>
      </c>
    </row>
    <row r="75" spans="1:4" ht="12.75">
      <c r="A75" s="47" t="s">
        <v>101</v>
      </c>
      <c r="B75" s="5" t="s">
        <v>69</v>
      </c>
      <c r="C75" s="40" t="s">
        <v>69</v>
      </c>
      <c r="D75" s="6" t="s">
        <v>69</v>
      </c>
    </row>
    <row r="76" spans="1:4" ht="12.75">
      <c r="A76" s="7" t="s">
        <v>102</v>
      </c>
      <c r="B76" s="5" t="s">
        <v>69</v>
      </c>
      <c r="C76" s="8" t="s">
        <v>100</v>
      </c>
      <c r="D76" s="6" t="s">
        <v>69</v>
      </c>
    </row>
    <row r="77" spans="1:4" ht="12.75">
      <c r="A77" s="110" t="s">
        <v>103</v>
      </c>
      <c r="B77" s="110"/>
      <c r="C77" s="110"/>
      <c r="D77" s="110"/>
    </row>
  </sheetData>
  <sheetProtection/>
  <mergeCells count="4">
    <mergeCell ref="A1:D1"/>
    <mergeCell ref="A3:D3"/>
    <mergeCell ref="A2:D2"/>
    <mergeCell ref="A77:D77"/>
  </mergeCells>
  <printOptions/>
  <pageMargins left="0.45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1.00390625" style="2" customWidth="1"/>
    <col min="2" max="2" width="7.140625" style="53" customWidth="1"/>
    <col min="3" max="3" width="14.57421875" style="2" customWidth="1"/>
    <col min="4" max="4" width="14.00390625" style="2" customWidth="1"/>
  </cols>
  <sheetData>
    <row r="1" spans="1:2" ht="12.75">
      <c r="A1" s="2" t="s">
        <v>272</v>
      </c>
      <c r="B1" s="54"/>
    </row>
    <row r="2" spans="1:2" ht="12.75">
      <c r="A2" s="2" t="s">
        <v>273</v>
      </c>
      <c r="B2" s="55"/>
    </row>
    <row r="3" spans="1:2" ht="12.75">
      <c r="A3" s="2" t="s">
        <v>274</v>
      </c>
      <c r="B3" s="54"/>
    </row>
    <row r="4" spans="1:2" ht="12.75">
      <c r="A4" s="2" t="s">
        <v>275</v>
      </c>
      <c r="B4" s="54"/>
    </row>
    <row r="5" spans="1:2" ht="12.75">
      <c r="A5" s="2" t="s">
        <v>276</v>
      </c>
      <c r="B5" s="54"/>
    </row>
    <row r="6" spans="1:2" ht="12.75">
      <c r="A6" s="2" t="s">
        <v>277</v>
      </c>
      <c r="B6" s="54"/>
    </row>
    <row r="7" spans="1:2" ht="12.75">
      <c r="A7" s="2" t="s">
        <v>297</v>
      </c>
      <c r="B7" s="54"/>
    </row>
    <row r="8" spans="1:2" ht="12.75">
      <c r="A8" s="2" t="s">
        <v>278</v>
      </c>
      <c r="B8" s="54"/>
    </row>
    <row r="9" spans="1:2" ht="12.75">
      <c r="A9" s="2" t="s">
        <v>279</v>
      </c>
      <c r="B9" s="54"/>
    </row>
    <row r="11" spans="1:4" s="20" customFormat="1" ht="12.75">
      <c r="A11" s="109" t="s">
        <v>138</v>
      </c>
      <c r="B11" s="109"/>
      <c r="C11" s="109"/>
      <c r="D11" s="109"/>
    </row>
    <row r="12" spans="1:4" s="20" customFormat="1" ht="12.75">
      <c r="A12" s="109" t="s">
        <v>298</v>
      </c>
      <c r="B12" s="109"/>
      <c r="C12" s="109"/>
      <c r="D12" s="109"/>
    </row>
    <row r="13" spans="1:4" ht="15" customHeight="1">
      <c r="A13" s="28" t="s">
        <v>69</v>
      </c>
      <c r="B13" s="3" t="s">
        <v>69</v>
      </c>
      <c r="C13" s="117" t="s">
        <v>70</v>
      </c>
      <c r="D13" s="117"/>
    </row>
    <row r="14" spans="1:4" ht="45.75" customHeight="1">
      <c r="A14" s="56" t="s">
        <v>71</v>
      </c>
      <c r="B14" s="4" t="s">
        <v>4</v>
      </c>
      <c r="C14" s="48" t="s">
        <v>123</v>
      </c>
      <c r="D14" s="48" t="s">
        <v>124</v>
      </c>
    </row>
    <row r="15" spans="1:4" ht="19.5" customHeight="1">
      <c r="A15" s="111" t="s">
        <v>72</v>
      </c>
      <c r="B15" s="112"/>
      <c r="C15" s="112"/>
      <c r="D15" s="113"/>
    </row>
    <row r="16" spans="1:4" s="72" customFormat="1" ht="19.5" customHeight="1">
      <c r="A16" s="69" t="s">
        <v>73</v>
      </c>
      <c r="B16" s="73" t="s">
        <v>69</v>
      </c>
      <c r="C16" s="74" t="s">
        <v>69</v>
      </c>
      <c r="D16" s="74" t="s">
        <v>69</v>
      </c>
    </row>
    <row r="17" spans="1:4" s="72" customFormat="1" ht="13.5">
      <c r="A17" s="75" t="s">
        <v>5</v>
      </c>
      <c r="B17" s="76" t="s">
        <v>6</v>
      </c>
      <c r="C17" s="59">
        <v>277948</v>
      </c>
      <c r="D17" s="57">
        <v>153510</v>
      </c>
    </row>
    <row r="18" spans="1:4" s="72" customFormat="1" ht="15" customHeight="1">
      <c r="A18" s="75" t="s">
        <v>74</v>
      </c>
      <c r="B18" s="76" t="s">
        <v>7</v>
      </c>
      <c r="C18" s="59"/>
      <c r="D18" s="57"/>
    </row>
    <row r="19" spans="1:4" s="72" customFormat="1" ht="13.5">
      <c r="A19" s="75" t="s">
        <v>75</v>
      </c>
      <c r="B19" s="76" t="s">
        <v>8</v>
      </c>
      <c r="C19" s="59"/>
      <c r="D19" s="57"/>
    </row>
    <row r="20" spans="1:4" s="72" customFormat="1" ht="30" customHeight="1">
      <c r="A20" s="75" t="s">
        <v>76</v>
      </c>
      <c r="B20" s="76" t="s">
        <v>10</v>
      </c>
      <c r="C20" s="59"/>
      <c r="D20" s="57"/>
    </row>
    <row r="21" spans="1:4" s="72" customFormat="1" ht="15" customHeight="1">
      <c r="A21" s="75" t="s">
        <v>77</v>
      </c>
      <c r="B21" s="76" t="s">
        <v>11</v>
      </c>
      <c r="C21" s="59"/>
      <c r="D21" s="57"/>
    </row>
    <row r="22" spans="1:4" s="72" customFormat="1" ht="15" customHeight="1">
      <c r="A22" s="75" t="s">
        <v>78</v>
      </c>
      <c r="B22" s="76" t="s">
        <v>12</v>
      </c>
      <c r="C22" s="59"/>
      <c r="D22" s="57"/>
    </row>
    <row r="23" spans="1:4" s="72" customFormat="1" ht="15" customHeight="1">
      <c r="A23" s="75" t="s">
        <v>125</v>
      </c>
      <c r="B23" s="76" t="s">
        <v>14</v>
      </c>
      <c r="C23" s="59">
        <v>638285</v>
      </c>
      <c r="D23" s="57">
        <v>513994</v>
      </c>
    </row>
    <row r="24" spans="1:4" s="72" customFormat="1" ht="15" customHeight="1">
      <c r="A24" s="75" t="s">
        <v>56</v>
      </c>
      <c r="B24" s="76" t="s">
        <v>79</v>
      </c>
      <c r="C24" s="59">
        <v>11282</v>
      </c>
      <c r="D24" s="57">
        <v>85243</v>
      </c>
    </row>
    <row r="25" spans="1:4" s="72" customFormat="1" ht="15" customHeight="1">
      <c r="A25" s="75" t="s">
        <v>9</v>
      </c>
      <c r="B25" s="76" t="s">
        <v>80</v>
      </c>
      <c r="C25" s="59">
        <v>929026</v>
      </c>
      <c r="D25" s="57">
        <v>827146</v>
      </c>
    </row>
    <row r="26" spans="1:4" s="72" customFormat="1" ht="15" customHeight="1">
      <c r="A26" s="75" t="s">
        <v>13</v>
      </c>
      <c r="B26" s="76" t="s">
        <v>81</v>
      </c>
      <c r="C26" s="59">
        <v>716066</v>
      </c>
      <c r="D26" s="57">
        <f>3635+6685+242+780+228132</f>
        <v>239474</v>
      </c>
    </row>
    <row r="27" spans="1:4" s="72" customFormat="1" ht="19.5" customHeight="1">
      <c r="A27" s="69" t="s">
        <v>120</v>
      </c>
      <c r="B27" s="70">
        <v>100</v>
      </c>
      <c r="C27" s="71">
        <f>SUM(C17:C26)</f>
        <v>2572607</v>
      </c>
      <c r="D27" s="58">
        <f>SUM(D17:D26)</f>
        <v>1819367</v>
      </c>
    </row>
    <row r="28" spans="1:4" s="72" customFormat="1" ht="15" customHeight="1">
      <c r="A28" s="75" t="s">
        <v>82</v>
      </c>
      <c r="B28" s="73">
        <v>101</v>
      </c>
      <c r="C28" s="59"/>
      <c r="D28" s="57"/>
    </row>
    <row r="29" spans="1:4" s="72" customFormat="1" ht="19.5" customHeight="1">
      <c r="A29" s="69" t="s">
        <v>15</v>
      </c>
      <c r="B29" s="70" t="s">
        <v>69</v>
      </c>
      <c r="C29" s="71" t="s">
        <v>69</v>
      </c>
      <c r="D29" s="58" t="s">
        <v>69</v>
      </c>
    </row>
    <row r="30" spans="1:4" s="72" customFormat="1" ht="15" customHeight="1">
      <c r="A30" s="75" t="s">
        <v>74</v>
      </c>
      <c r="B30" s="73">
        <v>110</v>
      </c>
      <c r="C30" s="59"/>
      <c r="D30" s="57"/>
    </row>
    <row r="31" spans="1:4" s="72" customFormat="1" ht="13.5">
      <c r="A31" s="75" t="s">
        <v>75</v>
      </c>
      <c r="B31" s="73">
        <v>111</v>
      </c>
      <c r="C31" s="59"/>
      <c r="D31" s="57"/>
    </row>
    <row r="32" spans="1:4" s="72" customFormat="1" ht="28.5" customHeight="1">
      <c r="A32" s="75" t="s">
        <v>76</v>
      </c>
      <c r="B32" s="73">
        <v>112</v>
      </c>
      <c r="C32" s="59"/>
      <c r="D32" s="57"/>
    </row>
    <row r="33" spans="1:4" s="72" customFormat="1" ht="15" customHeight="1">
      <c r="A33" s="75" t="s">
        <v>77</v>
      </c>
      <c r="B33" s="73">
        <v>113</v>
      </c>
      <c r="C33" s="59"/>
      <c r="D33" s="57"/>
    </row>
    <row r="34" spans="1:4" s="72" customFormat="1" ht="15" customHeight="1">
      <c r="A34" s="75" t="s">
        <v>83</v>
      </c>
      <c r="B34" s="73">
        <v>114</v>
      </c>
      <c r="C34" s="59"/>
      <c r="D34" s="57"/>
    </row>
    <row r="35" spans="1:4" s="72" customFormat="1" ht="15" customHeight="1">
      <c r="A35" s="75" t="s">
        <v>84</v>
      </c>
      <c r="B35" s="73">
        <v>115</v>
      </c>
      <c r="C35" s="59"/>
      <c r="D35" s="57">
        <v>61861</v>
      </c>
    </row>
    <row r="36" spans="1:4" s="72" customFormat="1" ht="15" customHeight="1">
      <c r="A36" s="75" t="s">
        <v>18</v>
      </c>
      <c r="B36" s="73">
        <v>116</v>
      </c>
      <c r="C36" s="59"/>
      <c r="D36" s="57"/>
    </row>
    <row r="37" spans="1:4" s="72" customFormat="1" ht="15" customHeight="1">
      <c r="A37" s="75" t="s">
        <v>85</v>
      </c>
      <c r="B37" s="73">
        <v>117</v>
      </c>
      <c r="C37" s="59"/>
      <c r="D37" s="57"/>
    </row>
    <row r="38" spans="1:4" s="72" customFormat="1" ht="15" customHeight="1">
      <c r="A38" s="75" t="s">
        <v>21</v>
      </c>
      <c r="B38" s="73">
        <v>118</v>
      </c>
      <c r="C38" s="59">
        <v>2331166</v>
      </c>
      <c r="D38" s="57">
        <v>2403502</v>
      </c>
    </row>
    <row r="39" spans="1:4" s="72" customFormat="1" ht="15" customHeight="1">
      <c r="A39" s="75" t="s">
        <v>23</v>
      </c>
      <c r="B39" s="73">
        <v>119</v>
      </c>
      <c r="C39" s="59"/>
      <c r="D39" s="57"/>
    </row>
    <row r="40" spans="1:4" s="72" customFormat="1" ht="15" customHeight="1">
      <c r="A40" s="75" t="s">
        <v>25</v>
      </c>
      <c r="B40" s="73">
        <v>120</v>
      </c>
      <c r="C40" s="59"/>
      <c r="D40" s="57"/>
    </row>
    <row r="41" spans="1:4" s="72" customFormat="1" ht="15" customHeight="1">
      <c r="A41" s="75" t="s">
        <v>26</v>
      </c>
      <c r="B41" s="73">
        <v>121</v>
      </c>
      <c r="C41" s="59">
        <v>3475</v>
      </c>
      <c r="D41" s="57">
        <v>3822</v>
      </c>
    </row>
    <row r="42" spans="1:4" s="72" customFormat="1" ht="15" customHeight="1">
      <c r="A42" s="75" t="s">
        <v>27</v>
      </c>
      <c r="B42" s="73">
        <v>122</v>
      </c>
      <c r="C42" s="59"/>
      <c r="D42" s="57"/>
    </row>
    <row r="43" spans="1:4" s="72" customFormat="1" ht="15" customHeight="1">
      <c r="A43" s="75" t="s">
        <v>28</v>
      </c>
      <c r="B43" s="73">
        <v>123</v>
      </c>
      <c r="C43" s="59">
        <v>41425</v>
      </c>
      <c r="D43" s="57"/>
    </row>
    <row r="44" spans="1:4" s="72" customFormat="1" ht="19.5" customHeight="1">
      <c r="A44" s="69" t="s">
        <v>286</v>
      </c>
      <c r="B44" s="70">
        <v>200</v>
      </c>
      <c r="C44" s="71">
        <f>SUM(C35:C43)</f>
        <v>2376066</v>
      </c>
      <c r="D44" s="58">
        <f>SUM(D35:D43)</f>
        <v>2469185</v>
      </c>
    </row>
    <row r="45" spans="1:4" s="72" customFormat="1" ht="19.5" customHeight="1">
      <c r="A45" s="69" t="s">
        <v>285</v>
      </c>
      <c r="B45" s="70" t="s">
        <v>69</v>
      </c>
      <c r="C45" s="71">
        <f>C44+C27+C28</f>
        <v>4948673</v>
      </c>
      <c r="D45" s="58">
        <f>D44+D27+D28</f>
        <v>4288552</v>
      </c>
    </row>
    <row r="46" spans="1:4" s="72" customFormat="1" ht="19.5" customHeight="1">
      <c r="A46" s="114" t="s">
        <v>86</v>
      </c>
      <c r="B46" s="115"/>
      <c r="C46" s="115"/>
      <c r="D46" s="116"/>
    </row>
    <row r="47" spans="1:4" s="72" customFormat="1" ht="19.5" customHeight="1">
      <c r="A47" s="69" t="s">
        <v>29</v>
      </c>
      <c r="B47" s="70" t="s">
        <v>69</v>
      </c>
      <c r="C47" s="77"/>
      <c r="D47" s="77" t="s">
        <v>69</v>
      </c>
    </row>
    <row r="48" spans="1:4" s="72" customFormat="1" ht="15" customHeight="1">
      <c r="A48" s="75" t="s">
        <v>87</v>
      </c>
      <c r="B48" s="73">
        <v>210</v>
      </c>
      <c r="C48" s="59">
        <v>135207</v>
      </c>
      <c r="D48" s="57">
        <v>149834</v>
      </c>
    </row>
    <row r="49" spans="1:4" s="72" customFormat="1" ht="15" customHeight="1">
      <c r="A49" s="75" t="s">
        <v>75</v>
      </c>
      <c r="B49" s="73">
        <v>211</v>
      </c>
      <c r="C49" s="59"/>
      <c r="D49" s="57"/>
    </row>
    <row r="50" spans="1:4" s="72" customFormat="1" ht="15" customHeight="1">
      <c r="A50" s="75" t="s">
        <v>88</v>
      </c>
      <c r="B50" s="73">
        <v>212</v>
      </c>
      <c r="C50" s="59">
        <v>169504</v>
      </c>
      <c r="D50" s="57"/>
    </row>
    <row r="51" spans="1:4" s="72" customFormat="1" ht="15" customHeight="1">
      <c r="A51" s="75" t="s">
        <v>126</v>
      </c>
      <c r="B51" s="73">
        <v>213</v>
      </c>
      <c r="C51" s="59">
        <v>120247</v>
      </c>
      <c r="D51" s="57">
        <v>244336</v>
      </c>
    </row>
    <row r="52" spans="1:4" s="72" customFormat="1" ht="15" customHeight="1">
      <c r="A52" s="75" t="s">
        <v>89</v>
      </c>
      <c r="B52" s="73">
        <v>214</v>
      </c>
      <c r="C52" s="59">
        <v>21644</v>
      </c>
      <c r="D52" s="57">
        <v>20354</v>
      </c>
    </row>
    <row r="53" spans="1:4" s="72" customFormat="1" ht="15" customHeight="1">
      <c r="A53" s="75" t="s">
        <v>90</v>
      </c>
      <c r="B53" s="73">
        <v>215</v>
      </c>
      <c r="C53" s="59"/>
      <c r="D53" s="57"/>
    </row>
    <row r="54" spans="1:4" s="72" customFormat="1" ht="15" customHeight="1">
      <c r="A54" s="75" t="s">
        <v>91</v>
      </c>
      <c r="B54" s="73">
        <v>216</v>
      </c>
      <c r="C54" s="59">
        <v>47855</v>
      </c>
      <c r="D54" s="57">
        <v>41477</v>
      </c>
    </row>
    <row r="55" spans="1:4" s="72" customFormat="1" ht="15" customHeight="1">
      <c r="A55" s="75" t="s">
        <v>30</v>
      </c>
      <c r="B55" s="73">
        <v>217</v>
      </c>
      <c r="C55" s="59">
        <v>1193364</v>
      </c>
      <c r="D55" s="57">
        <f>61219+7991+2617+3973+648784</f>
        <v>724584</v>
      </c>
    </row>
    <row r="56" spans="1:4" s="72" customFormat="1" ht="19.5" customHeight="1">
      <c r="A56" s="69" t="s">
        <v>284</v>
      </c>
      <c r="B56" s="70">
        <v>300</v>
      </c>
      <c r="C56" s="71">
        <f>SUM(C48:C55)</f>
        <v>1687821</v>
      </c>
      <c r="D56" s="58">
        <f>SUM(D48:D55)</f>
        <v>1180585</v>
      </c>
    </row>
    <row r="57" spans="1:4" s="72" customFormat="1" ht="15" customHeight="1">
      <c r="A57" s="75" t="s">
        <v>92</v>
      </c>
      <c r="B57" s="73">
        <v>301</v>
      </c>
      <c r="C57" s="59"/>
      <c r="D57" s="57"/>
    </row>
    <row r="58" spans="1:4" s="72" customFormat="1" ht="19.5" customHeight="1">
      <c r="A58" s="69" t="s">
        <v>31</v>
      </c>
      <c r="B58" s="70" t="s">
        <v>69</v>
      </c>
      <c r="C58" s="71" t="s">
        <v>69</v>
      </c>
      <c r="D58" s="58" t="s">
        <v>69</v>
      </c>
    </row>
    <row r="59" spans="1:4" s="72" customFormat="1" ht="15" customHeight="1">
      <c r="A59" s="75" t="s">
        <v>87</v>
      </c>
      <c r="B59" s="73">
        <v>310</v>
      </c>
      <c r="C59" s="59">
        <v>424528</v>
      </c>
      <c r="D59" s="57">
        <v>424528</v>
      </c>
    </row>
    <row r="60" spans="1:4" s="72" customFormat="1" ht="15" customHeight="1">
      <c r="A60" s="75" t="s">
        <v>75</v>
      </c>
      <c r="B60" s="73">
        <v>311</v>
      </c>
      <c r="C60" s="59"/>
      <c r="D60" s="57"/>
    </row>
    <row r="61" spans="1:4" s="72" customFormat="1" ht="15" customHeight="1">
      <c r="A61" s="75" t="s">
        <v>93</v>
      </c>
      <c r="B61" s="73">
        <v>312</v>
      </c>
      <c r="C61" s="59"/>
      <c r="D61" s="57"/>
    </row>
    <row r="62" spans="1:4" s="72" customFormat="1" ht="15" customHeight="1">
      <c r="A62" s="75" t="s">
        <v>127</v>
      </c>
      <c r="B62" s="73">
        <v>313</v>
      </c>
      <c r="C62" s="59"/>
      <c r="D62" s="57"/>
    </row>
    <row r="63" spans="1:4" s="72" customFormat="1" ht="13.5">
      <c r="A63" s="75" t="s">
        <v>94</v>
      </c>
      <c r="B63" s="73">
        <v>314</v>
      </c>
      <c r="C63" s="59"/>
      <c r="D63" s="57"/>
    </row>
    <row r="64" spans="1:4" s="72" customFormat="1" ht="13.5">
      <c r="A64" s="75" t="s">
        <v>32</v>
      </c>
      <c r="B64" s="73">
        <v>315</v>
      </c>
      <c r="C64" s="59">
        <v>246466</v>
      </c>
      <c r="D64" s="57">
        <v>246466</v>
      </c>
    </row>
    <row r="65" spans="1:4" s="72" customFormat="1" ht="13.5">
      <c r="A65" s="75" t="s">
        <v>33</v>
      </c>
      <c r="B65" s="73">
        <v>316</v>
      </c>
      <c r="C65" s="59">
        <v>37786</v>
      </c>
      <c r="D65" s="57">
        <v>37786</v>
      </c>
    </row>
    <row r="66" spans="1:4" s="72" customFormat="1" ht="19.5" customHeight="1">
      <c r="A66" s="69" t="s">
        <v>283</v>
      </c>
      <c r="B66" s="70">
        <v>400</v>
      </c>
      <c r="C66" s="71">
        <f>SUM(C59:C65)</f>
        <v>708780</v>
      </c>
      <c r="D66" s="58">
        <f>SUM(D59:D65)</f>
        <v>708780</v>
      </c>
    </row>
    <row r="67" spans="1:4" s="72" customFormat="1" ht="19.5" customHeight="1">
      <c r="A67" s="69" t="s">
        <v>34</v>
      </c>
      <c r="B67" s="70" t="s">
        <v>69</v>
      </c>
      <c r="C67" s="71" t="s">
        <v>69</v>
      </c>
      <c r="D67" s="58" t="s">
        <v>69</v>
      </c>
    </row>
    <row r="68" spans="1:4" s="72" customFormat="1" ht="15" customHeight="1">
      <c r="A68" s="75" t="s">
        <v>95</v>
      </c>
      <c r="B68" s="73">
        <v>410</v>
      </c>
      <c r="C68" s="59">
        <v>600190</v>
      </c>
      <c r="D68" s="57">
        <v>600190</v>
      </c>
    </row>
    <row r="69" spans="1:4" s="72" customFormat="1" ht="15" customHeight="1">
      <c r="A69" s="75" t="s">
        <v>35</v>
      </c>
      <c r="B69" s="73">
        <v>411</v>
      </c>
      <c r="C69" s="59">
        <v>19</v>
      </c>
      <c r="D69" s="57">
        <v>19</v>
      </c>
    </row>
    <row r="70" spans="1:4" s="72" customFormat="1" ht="15" customHeight="1">
      <c r="A70" s="75" t="s">
        <v>36</v>
      </c>
      <c r="B70" s="73">
        <v>412</v>
      </c>
      <c r="C70" s="59">
        <v>-190</v>
      </c>
      <c r="D70" s="57">
        <v>-190</v>
      </c>
    </row>
    <row r="71" spans="1:4" s="72" customFormat="1" ht="15" customHeight="1">
      <c r="A71" s="75" t="s">
        <v>96</v>
      </c>
      <c r="B71" s="73">
        <v>413</v>
      </c>
      <c r="C71" s="59">
        <v>155774</v>
      </c>
      <c r="D71" s="60">
        <v>184755</v>
      </c>
    </row>
    <row r="72" spans="1:4" s="72" customFormat="1" ht="15" customHeight="1">
      <c r="A72" s="75" t="s">
        <v>97</v>
      </c>
      <c r="B72" s="73">
        <v>414</v>
      </c>
      <c r="C72" s="59">
        <v>1796279</v>
      </c>
      <c r="D72" s="57">
        <v>1614413</v>
      </c>
    </row>
    <row r="73" spans="1:4" s="72" customFormat="1" ht="30" customHeight="1">
      <c r="A73" s="75" t="s">
        <v>282</v>
      </c>
      <c r="B73" s="73">
        <v>420</v>
      </c>
      <c r="C73" s="78">
        <f>SUM(C68:C72)</f>
        <v>2552072</v>
      </c>
      <c r="D73" s="33">
        <f>SUM(D68:D72)</f>
        <v>2399187</v>
      </c>
    </row>
    <row r="74" spans="1:4" s="72" customFormat="1" ht="13.5">
      <c r="A74" s="75" t="s">
        <v>98</v>
      </c>
      <c r="B74" s="73">
        <v>421</v>
      </c>
      <c r="C74" s="59"/>
      <c r="D74" s="57"/>
    </row>
    <row r="75" spans="1:4" s="72" customFormat="1" ht="19.5" customHeight="1">
      <c r="A75" s="69" t="s">
        <v>281</v>
      </c>
      <c r="B75" s="70">
        <v>500</v>
      </c>
      <c r="C75" s="71">
        <f>C73</f>
        <v>2552072</v>
      </c>
      <c r="D75" s="58">
        <f>D73</f>
        <v>2399187</v>
      </c>
    </row>
    <row r="76" spans="1:4" s="72" customFormat="1" ht="19.5" customHeight="1">
      <c r="A76" s="69" t="s">
        <v>280</v>
      </c>
      <c r="B76" s="70" t="s">
        <v>69</v>
      </c>
      <c r="C76" s="71">
        <f>C75+C66+C56</f>
        <v>4948673</v>
      </c>
      <c r="D76" s="58">
        <f>D75+D66+D56</f>
        <v>4288552</v>
      </c>
    </row>
    <row r="77" spans="1:4" s="9" customFormat="1" ht="13.5">
      <c r="A77" s="61" t="s">
        <v>37</v>
      </c>
      <c r="B77" s="3" t="s">
        <v>69</v>
      </c>
      <c r="C77" s="62">
        <f>C91</f>
        <v>4247.661666666667</v>
      </c>
      <c r="D77" s="62">
        <f>D91</f>
        <v>3992.275</v>
      </c>
    </row>
    <row r="78" spans="1:4" s="9" customFormat="1" ht="13.5">
      <c r="A78" s="61"/>
      <c r="B78" s="3"/>
      <c r="C78" s="2"/>
      <c r="D78" s="2"/>
    </row>
    <row r="79" spans="1:4" s="9" customFormat="1" ht="13.5">
      <c r="A79" s="47" t="s">
        <v>137</v>
      </c>
      <c r="B79" s="5" t="s">
        <v>69</v>
      </c>
      <c r="C79" s="40" t="s">
        <v>69</v>
      </c>
      <c r="D79" s="6" t="s">
        <v>69</v>
      </c>
    </row>
    <row r="80" spans="1:5" s="9" customFormat="1" ht="12.75" customHeight="1">
      <c r="A80" s="7" t="s">
        <v>99</v>
      </c>
      <c r="B80" s="5" t="s">
        <v>69</v>
      </c>
      <c r="C80" s="8" t="s">
        <v>100</v>
      </c>
      <c r="D80" s="6" t="s">
        <v>69</v>
      </c>
      <c r="E80" s="18"/>
    </row>
    <row r="81" spans="1:5" s="9" customFormat="1" ht="19.5" customHeight="1">
      <c r="A81" s="47" t="s">
        <v>101</v>
      </c>
      <c r="B81" s="5" t="s">
        <v>69</v>
      </c>
      <c r="C81" s="40" t="s">
        <v>69</v>
      </c>
      <c r="D81" s="6" t="s">
        <v>69</v>
      </c>
      <c r="E81" s="19"/>
    </row>
    <row r="82" spans="1:5" ht="12.75" customHeight="1">
      <c r="A82" s="7" t="s">
        <v>102</v>
      </c>
      <c r="B82" s="5" t="s">
        <v>69</v>
      </c>
      <c r="C82" s="8" t="s">
        <v>100</v>
      </c>
      <c r="D82" s="6" t="s">
        <v>69</v>
      </c>
      <c r="E82" s="19"/>
    </row>
    <row r="83" spans="1:5" ht="13.5">
      <c r="A83" s="110" t="s">
        <v>103</v>
      </c>
      <c r="B83" s="110"/>
      <c r="C83" s="110"/>
      <c r="D83" s="110"/>
      <c r="E83" s="19"/>
    </row>
    <row r="84" spans="3:5" ht="13.5">
      <c r="C84" s="63">
        <f>C45-C76</f>
        <v>0</v>
      </c>
      <c r="D84" s="63">
        <f>D45-D76</f>
        <v>0</v>
      </c>
      <c r="E84" s="19"/>
    </row>
    <row r="85" spans="1:5" ht="13.5">
      <c r="A85" s="2" t="s">
        <v>128</v>
      </c>
      <c r="E85" s="19"/>
    </row>
    <row r="86" spans="1:5" ht="13.5">
      <c r="A86" s="2" t="s">
        <v>131</v>
      </c>
      <c r="C86" s="64">
        <f>C45</f>
        <v>4948673</v>
      </c>
      <c r="D86" s="64">
        <f>D45</f>
        <v>4288552</v>
      </c>
      <c r="E86" s="19"/>
    </row>
    <row r="87" spans="1:5" ht="13.5">
      <c r="A87" s="2" t="s">
        <v>132</v>
      </c>
      <c r="C87" s="64">
        <f>C41</f>
        <v>3475</v>
      </c>
      <c r="D87" s="64">
        <f>D41</f>
        <v>3822</v>
      </c>
      <c r="E87" s="19"/>
    </row>
    <row r="88" spans="1:5" ht="13.5">
      <c r="A88" s="2" t="s">
        <v>133</v>
      </c>
      <c r="C88" s="64">
        <f>C56+C66</f>
        <v>2396601</v>
      </c>
      <c r="D88" s="64">
        <f>D56+D66</f>
        <v>1889365</v>
      </c>
      <c r="E88" s="19"/>
    </row>
    <row r="89" spans="1:5" ht="13.5">
      <c r="A89" s="2" t="s">
        <v>134</v>
      </c>
      <c r="C89" s="64">
        <f>C86-C87-C88</f>
        <v>2548597</v>
      </c>
      <c r="D89" s="64">
        <f>D86-D87-D88</f>
        <v>2395365</v>
      </c>
      <c r="E89" s="18"/>
    </row>
    <row r="90" spans="1:5" ht="13.5">
      <c r="A90" s="2" t="s">
        <v>129</v>
      </c>
      <c r="C90" s="2">
        <v>600</v>
      </c>
      <c r="D90" s="2">
        <v>600</v>
      </c>
      <c r="E90" s="19"/>
    </row>
    <row r="91" spans="1:5" ht="13.5">
      <c r="A91" s="2" t="s">
        <v>130</v>
      </c>
      <c r="C91" s="65">
        <f>C89/C90</f>
        <v>4247.661666666667</v>
      </c>
      <c r="D91" s="65">
        <f>D89/D90</f>
        <v>3992.275</v>
      </c>
      <c r="E91" s="18"/>
    </row>
    <row r="92" spans="3:5" ht="13.5">
      <c r="C92" s="64"/>
      <c r="D92" s="64"/>
      <c r="E92" s="18"/>
    </row>
    <row r="93" ht="13.5">
      <c r="E93" s="15"/>
    </row>
    <row r="94" spans="3:5" ht="13.5">
      <c r="C94" s="66"/>
      <c r="E94" s="15"/>
    </row>
    <row r="95" spans="3:5" ht="13.5">
      <c r="C95" s="67"/>
      <c r="E95" s="15"/>
    </row>
    <row r="96" spans="3:5" ht="13.5">
      <c r="C96" s="67"/>
      <c r="E96" s="1"/>
    </row>
    <row r="97" spans="3:5" ht="13.5">
      <c r="C97" s="67"/>
      <c r="E97" s="15"/>
    </row>
    <row r="98" spans="3:5" ht="13.5">
      <c r="C98" s="67"/>
      <c r="E98" s="16"/>
    </row>
    <row r="99" spans="3:5" ht="13.5">
      <c r="C99" s="67"/>
      <c r="E99" s="19"/>
    </row>
    <row r="100" spans="3:5" ht="13.5">
      <c r="C100" s="67"/>
      <c r="E100" s="19"/>
    </row>
    <row r="101" spans="3:5" ht="13.5">
      <c r="C101" s="66"/>
      <c r="E101" s="19"/>
    </row>
    <row r="102" spans="3:5" ht="13.5">
      <c r="C102" s="67"/>
      <c r="E102" s="19"/>
    </row>
    <row r="103" spans="3:5" ht="13.5">
      <c r="C103" s="67"/>
      <c r="E103" s="19"/>
    </row>
    <row r="104" spans="3:5" ht="13.5">
      <c r="C104" s="66"/>
      <c r="E104" s="19"/>
    </row>
    <row r="105" ht="12.75">
      <c r="C105" s="67"/>
    </row>
    <row r="106" ht="12.75">
      <c r="C106" s="66"/>
    </row>
    <row r="107" ht="12.75">
      <c r="C107" s="66"/>
    </row>
    <row r="108" ht="12.75">
      <c r="C108" s="66"/>
    </row>
    <row r="109" ht="12.75">
      <c r="C109" s="66"/>
    </row>
    <row r="110" ht="12.75">
      <c r="C110" s="67"/>
    </row>
    <row r="111" ht="12.75">
      <c r="C111" s="67"/>
    </row>
    <row r="112" ht="12.75">
      <c r="C112" s="66"/>
    </row>
    <row r="113" ht="12.75">
      <c r="C113" s="67"/>
    </row>
    <row r="114" ht="12.75">
      <c r="C114" s="66"/>
    </row>
    <row r="115" ht="12.75">
      <c r="C115" s="66"/>
    </row>
    <row r="116" ht="12.75">
      <c r="C116" s="67"/>
    </row>
    <row r="117" ht="12.75">
      <c r="C117" s="67"/>
    </row>
    <row r="118" ht="12.75">
      <c r="C118" s="67"/>
    </row>
    <row r="119" ht="12.75">
      <c r="C119" s="66"/>
    </row>
    <row r="120" ht="12.75">
      <c r="C120" s="66"/>
    </row>
    <row r="121" ht="12.75">
      <c r="C121" s="66"/>
    </row>
    <row r="122" ht="13.5" thickBot="1">
      <c r="C122" s="68"/>
    </row>
    <row r="123" ht="13.5" thickTop="1"/>
  </sheetData>
  <sheetProtection/>
  <mergeCells count="6">
    <mergeCell ref="A83:D83"/>
    <mergeCell ref="A15:D15"/>
    <mergeCell ref="A11:D11"/>
    <mergeCell ref="A12:D12"/>
    <mergeCell ref="A46:D46"/>
    <mergeCell ref="C13:D13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3.7109375" style="2" customWidth="1"/>
    <col min="2" max="2" width="5.28125" style="1" customWidth="1"/>
    <col min="3" max="3" width="17.28125" style="2" customWidth="1"/>
    <col min="4" max="4" width="17.7109375" style="2" customWidth="1"/>
  </cols>
  <sheetData>
    <row r="1" ht="13.5">
      <c r="A1" s="2" t="s">
        <v>264</v>
      </c>
    </row>
    <row r="3" spans="1:4" ht="13.5">
      <c r="A3" s="103" t="s">
        <v>139</v>
      </c>
      <c r="B3" s="103"/>
      <c r="C3" s="103"/>
      <c r="D3" s="103"/>
    </row>
    <row r="4" spans="1:4" ht="13.5">
      <c r="A4" s="103" t="s">
        <v>255</v>
      </c>
      <c r="B4" s="103"/>
      <c r="C4" s="103"/>
      <c r="D4" s="103"/>
    </row>
    <row r="5" spans="1:4" ht="13.5">
      <c r="A5" s="118" t="s">
        <v>140</v>
      </c>
      <c r="B5" s="118"/>
      <c r="C5" s="118"/>
      <c r="D5" s="118"/>
    </row>
    <row r="6" spans="1:4" ht="35.25" customHeight="1">
      <c r="A6" s="17" t="s">
        <v>0</v>
      </c>
      <c r="B6" s="12" t="s">
        <v>4</v>
      </c>
      <c r="C6" s="48" t="s">
        <v>254</v>
      </c>
      <c r="D6" s="48" t="s">
        <v>253</v>
      </c>
    </row>
    <row r="7" spans="1:4" ht="12.75">
      <c r="A7" s="43" t="s">
        <v>104</v>
      </c>
      <c r="B7" s="11" t="s">
        <v>6</v>
      </c>
      <c r="C7" s="49">
        <v>3795590</v>
      </c>
      <c r="D7" s="49">
        <v>2769429</v>
      </c>
    </row>
    <row r="8" spans="1:4" ht="12.75">
      <c r="A8" s="43" t="s">
        <v>105</v>
      </c>
      <c r="B8" s="11" t="s">
        <v>7</v>
      </c>
      <c r="C8" s="49">
        <v>2580389</v>
      </c>
      <c r="D8" s="49">
        <v>2191726</v>
      </c>
    </row>
    <row r="9" spans="1:4" ht="12.75">
      <c r="A9" s="44" t="s">
        <v>265</v>
      </c>
      <c r="B9" s="23" t="s">
        <v>8</v>
      </c>
      <c r="C9" s="50">
        <f>C7-C8</f>
        <v>1215201</v>
      </c>
      <c r="D9" s="50">
        <f>D7-D8</f>
        <v>577703</v>
      </c>
    </row>
    <row r="10" spans="1:4" ht="12.75">
      <c r="A10" s="43" t="s">
        <v>57</v>
      </c>
      <c r="B10" s="11" t="s">
        <v>10</v>
      </c>
      <c r="C10" s="49">
        <v>115523</v>
      </c>
      <c r="D10" s="49">
        <v>93183</v>
      </c>
    </row>
    <row r="11" spans="1:4" ht="12.75">
      <c r="A11" s="43" t="s">
        <v>2</v>
      </c>
      <c r="B11" s="11" t="s">
        <v>11</v>
      </c>
      <c r="C11" s="49">
        <v>844624</v>
      </c>
      <c r="D11" s="49">
        <v>774470</v>
      </c>
    </row>
    <row r="12" spans="1:4" ht="12.75">
      <c r="A12" s="43" t="s">
        <v>3</v>
      </c>
      <c r="B12" s="11" t="s">
        <v>12</v>
      </c>
      <c r="C12" s="49">
        <v>36396</v>
      </c>
      <c r="D12" s="49">
        <f>25625-5500</f>
        <v>20125</v>
      </c>
    </row>
    <row r="13" spans="1:4" ht="12.75">
      <c r="A13" s="43" t="s">
        <v>1</v>
      </c>
      <c r="B13" s="11" t="s">
        <v>14</v>
      </c>
      <c r="C13" s="49">
        <v>7229</v>
      </c>
      <c r="D13" s="49">
        <f>23551-5500</f>
        <v>18051</v>
      </c>
    </row>
    <row r="14" spans="1:4" ht="12.75">
      <c r="A14" s="44" t="s">
        <v>266</v>
      </c>
      <c r="B14" s="23" t="s">
        <v>16</v>
      </c>
      <c r="C14" s="50">
        <f>C9-C10-C11-C12+C13</f>
        <v>225887</v>
      </c>
      <c r="D14" s="50">
        <f>D9-D10-D11-D12+D13</f>
        <v>-292024</v>
      </c>
    </row>
    <row r="15" spans="1:4" ht="12.75">
      <c r="A15" s="43" t="s">
        <v>106</v>
      </c>
      <c r="B15" s="11" t="s">
        <v>17</v>
      </c>
      <c r="C15" s="49">
        <v>4358</v>
      </c>
      <c r="D15" s="49">
        <v>2618</v>
      </c>
    </row>
    <row r="16" spans="1:4" ht="12.75">
      <c r="A16" s="43" t="s">
        <v>58</v>
      </c>
      <c r="B16" s="11" t="s">
        <v>19</v>
      </c>
      <c r="C16" s="49">
        <v>39139</v>
      </c>
      <c r="D16" s="49">
        <v>39111</v>
      </c>
    </row>
    <row r="17" spans="1:4" ht="26.25">
      <c r="A17" s="43" t="s">
        <v>107</v>
      </c>
      <c r="B17" s="11" t="s">
        <v>20</v>
      </c>
      <c r="C17" s="49"/>
      <c r="D17" s="49"/>
    </row>
    <row r="18" spans="1:4" ht="12.75">
      <c r="A18" s="43" t="s">
        <v>108</v>
      </c>
      <c r="B18" s="11" t="s">
        <v>22</v>
      </c>
      <c r="C18" s="49"/>
      <c r="D18" s="49"/>
    </row>
    <row r="19" spans="1:4" ht="12.75">
      <c r="A19" s="43" t="s">
        <v>109</v>
      </c>
      <c r="B19" s="11" t="s">
        <v>24</v>
      </c>
      <c r="C19" s="49"/>
      <c r="D19" s="49"/>
    </row>
    <row r="20" spans="1:4" ht="12.75">
      <c r="A20" s="44" t="s">
        <v>267</v>
      </c>
      <c r="B20" s="12">
        <v>100</v>
      </c>
      <c r="C20" s="50">
        <f>C14-C16+C15</f>
        <v>191106</v>
      </c>
      <c r="D20" s="50">
        <f>D14-D16+D15</f>
        <v>-328517</v>
      </c>
    </row>
    <row r="21" spans="1:4" ht="12.75">
      <c r="A21" s="43" t="s">
        <v>59</v>
      </c>
      <c r="B21" s="13">
        <v>101</v>
      </c>
      <c r="C21" s="49">
        <v>38221</v>
      </c>
      <c r="D21" s="49"/>
    </row>
    <row r="22" spans="1:4" ht="24">
      <c r="A22" s="44" t="s">
        <v>268</v>
      </c>
      <c r="B22" s="12">
        <v>200</v>
      </c>
      <c r="C22" s="50">
        <f>C20-C21</f>
        <v>152885</v>
      </c>
      <c r="D22" s="50">
        <f>D20-D21</f>
        <v>-328517</v>
      </c>
    </row>
    <row r="23" spans="1:4" ht="12.75">
      <c r="A23" s="43" t="s">
        <v>110</v>
      </c>
      <c r="B23" s="13">
        <v>201</v>
      </c>
      <c r="C23" s="49"/>
      <c r="D23" s="49"/>
    </row>
    <row r="24" spans="1:4" ht="12.75">
      <c r="A24" s="44" t="s">
        <v>269</v>
      </c>
      <c r="B24" s="12">
        <v>300</v>
      </c>
      <c r="C24" s="50">
        <f>C22</f>
        <v>152885</v>
      </c>
      <c r="D24" s="50">
        <f>D22</f>
        <v>-328517</v>
      </c>
    </row>
    <row r="25" spans="1:4" ht="12.75">
      <c r="A25" s="43" t="s">
        <v>60</v>
      </c>
      <c r="B25" s="13" t="s">
        <v>69</v>
      </c>
      <c r="C25" s="51"/>
      <c r="D25" s="51"/>
    </row>
    <row r="26" spans="1:4" ht="12.75">
      <c r="A26" s="43" t="s">
        <v>111</v>
      </c>
      <c r="B26" s="13" t="s">
        <v>69</v>
      </c>
      <c r="C26" s="51"/>
      <c r="D26" s="51"/>
    </row>
    <row r="27" spans="1:4" ht="18.75" customHeight="1">
      <c r="A27" s="44" t="s">
        <v>270</v>
      </c>
      <c r="B27" s="12">
        <v>400</v>
      </c>
      <c r="C27" s="52"/>
      <c r="D27" s="52"/>
    </row>
    <row r="28" spans="1:4" ht="12.75">
      <c r="A28" s="45" t="s">
        <v>40</v>
      </c>
      <c r="B28" s="24"/>
      <c r="C28" s="46"/>
      <c r="D28" s="46"/>
    </row>
    <row r="29" spans="1:4" ht="12.75">
      <c r="A29" s="43" t="s">
        <v>55</v>
      </c>
      <c r="B29" s="13">
        <v>410</v>
      </c>
      <c r="C29" s="51"/>
      <c r="D29" s="51"/>
    </row>
    <row r="30" spans="1:4" ht="15.75" customHeight="1">
      <c r="A30" s="43" t="s">
        <v>112</v>
      </c>
      <c r="B30" s="13">
        <v>411</v>
      </c>
      <c r="C30" s="51"/>
      <c r="D30" s="51"/>
    </row>
    <row r="31" spans="1:4" ht="32.25" customHeight="1">
      <c r="A31" s="43" t="s">
        <v>113</v>
      </c>
      <c r="B31" s="13">
        <v>412</v>
      </c>
      <c r="C31" s="51"/>
      <c r="D31" s="51"/>
    </row>
    <row r="32" spans="1:4" ht="12.75">
      <c r="A32" s="43" t="s">
        <v>114</v>
      </c>
      <c r="B32" s="13">
        <v>413</v>
      </c>
      <c r="C32" s="51"/>
      <c r="D32" s="51"/>
    </row>
    <row r="33" spans="1:4" ht="26.25">
      <c r="A33" s="43" t="s">
        <v>115</v>
      </c>
      <c r="B33" s="13">
        <v>414</v>
      </c>
      <c r="C33" s="51"/>
      <c r="D33" s="51"/>
    </row>
    <row r="34" spans="1:4" ht="12.75">
      <c r="A34" s="43" t="s">
        <v>116</v>
      </c>
      <c r="B34" s="13">
        <v>415</v>
      </c>
      <c r="C34" s="51"/>
      <c r="D34" s="51"/>
    </row>
    <row r="35" spans="1:4" ht="12.75">
      <c r="A35" s="43" t="s">
        <v>117</v>
      </c>
      <c r="B35" s="13">
        <v>416</v>
      </c>
      <c r="C35" s="51"/>
      <c r="D35" s="51"/>
    </row>
    <row r="36" spans="1:4" ht="12.75">
      <c r="A36" s="37" t="s">
        <v>136</v>
      </c>
      <c r="B36" s="13">
        <v>417</v>
      </c>
      <c r="C36" s="51"/>
      <c r="D36" s="51"/>
    </row>
    <row r="37" spans="1:4" ht="12.75">
      <c r="A37" s="43" t="s">
        <v>118</v>
      </c>
      <c r="B37" s="13">
        <v>418</v>
      </c>
      <c r="C37" s="49">
        <v>28981</v>
      </c>
      <c r="D37" s="49">
        <v>31185</v>
      </c>
    </row>
    <row r="38" spans="1:4" ht="12.75">
      <c r="A38" s="31" t="s">
        <v>142</v>
      </c>
      <c r="B38" s="13">
        <v>419</v>
      </c>
      <c r="C38" s="49">
        <v>-28981</v>
      </c>
      <c r="D38" s="49">
        <v>-31185</v>
      </c>
    </row>
    <row r="39" spans="1:4" ht="12.75">
      <c r="A39" s="43" t="s">
        <v>119</v>
      </c>
      <c r="B39" s="13">
        <v>420</v>
      </c>
      <c r="C39" s="49"/>
      <c r="D39" s="49"/>
    </row>
    <row r="40" spans="1:4" ht="12.75">
      <c r="A40" s="44" t="s">
        <v>271</v>
      </c>
      <c r="B40" s="12">
        <v>500</v>
      </c>
      <c r="C40" s="50">
        <f>C24</f>
        <v>152885</v>
      </c>
      <c r="D40" s="50">
        <f>D24</f>
        <v>-328517</v>
      </c>
    </row>
    <row r="41" spans="1:4" ht="12.75">
      <c r="A41" s="43" t="s">
        <v>61</v>
      </c>
      <c r="B41" s="13" t="s">
        <v>69</v>
      </c>
      <c r="C41" s="49" t="s">
        <v>69</v>
      </c>
      <c r="D41" s="49" t="s">
        <v>69</v>
      </c>
    </row>
    <row r="42" spans="1:4" ht="12.75">
      <c r="A42" s="43" t="s">
        <v>60</v>
      </c>
      <c r="B42" s="13" t="s">
        <v>69</v>
      </c>
      <c r="C42" s="49"/>
      <c r="D42" s="49"/>
    </row>
    <row r="43" spans="1:4" ht="12.75">
      <c r="A43" s="43" t="s">
        <v>62</v>
      </c>
      <c r="B43" s="13" t="s">
        <v>69</v>
      </c>
      <c r="C43" s="49">
        <f>C40</f>
        <v>152885</v>
      </c>
      <c r="D43" s="49">
        <f>D40</f>
        <v>-328517</v>
      </c>
    </row>
    <row r="44" spans="1:4" ht="12.75">
      <c r="A44" s="44" t="s">
        <v>63</v>
      </c>
      <c r="B44" s="12">
        <v>600</v>
      </c>
      <c r="C44" s="52"/>
      <c r="D44" s="52"/>
    </row>
    <row r="45" spans="1:4" ht="12.75">
      <c r="A45" s="46" t="s">
        <v>40</v>
      </c>
      <c r="B45" s="24"/>
      <c r="C45" s="46"/>
      <c r="D45" s="46"/>
    </row>
    <row r="46" spans="1:4" ht="12.75">
      <c r="A46" s="43" t="s">
        <v>64</v>
      </c>
      <c r="B46" s="13" t="s">
        <v>69</v>
      </c>
      <c r="C46" s="51" t="s">
        <v>69</v>
      </c>
      <c r="D46" s="51" t="s">
        <v>69</v>
      </c>
    </row>
    <row r="47" spans="1:4" ht="12.75">
      <c r="A47" s="43" t="s">
        <v>65</v>
      </c>
      <c r="B47" s="13" t="s">
        <v>69</v>
      </c>
      <c r="C47" s="49">
        <f>C43/600</f>
        <v>254.80833333333334</v>
      </c>
      <c r="D47" s="49">
        <f>D43/600</f>
        <v>-547.5283333333333</v>
      </c>
    </row>
    <row r="48" spans="1:4" ht="12.75">
      <c r="A48" s="43" t="s">
        <v>66</v>
      </c>
      <c r="B48" s="13" t="s">
        <v>69</v>
      </c>
      <c r="C48" s="51"/>
      <c r="D48" s="51"/>
    </row>
    <row r="49" spans="1:4" ht="12.75">
      <c r="A49" s="43" t="s">
        <v>67</v>
      </c>
      <c r="B49" s="13" t="s">
        <v>69</v>
      </c>
      <c r="C49" s="51" t="s">
        <v>69</v>
      </c>
      <c r="D49" s="51" t="s">
        <v>69</v>
      </c>
    </row>
    <row r="50" spans="1:4" ht="12.75">
      <c r="A50" s="43" t="s">
        <v>65</v>
      </c>
      <c r="B50" s="13" t="s">
        <v>69</v>
      </c>
      <c r="C50" s="51"/>
      <c r="D50" s="51"/>
    </row>
    <row r="51" spans="1:4" ht="12.75">
      <c r="A51" s="43" t="s">
        <v>66</v>
      </c>
      <c r="B51" s="13" t="s">
        <v>69</v>
      </c>
      <c r="C51" s="51"/>
      <c r="D51" s="51"/>
    </row>
    <row r="52" spans="1:4" ht="12.75">
      <c r="A52" s="28" t="s">
        <v>69</v>
      </c>
      <c r="B52" s="25" t="s">
        <v>69</v>
      </c>
      <c r="C52" s="28" t="s">
        <v>69</v>
      </c>
      <c r="D52" s="28" t="s">
        <v>69</v>
      </c>
    </row>
    <row r="53" spans="1:4" ht="12.75">
      <c r="A53" s="47" t="s">
        <v>137</v>
      </c>
      <c r="B53" s="26" t="s">
        <v>69</v>
      </c>
      <c r="C53" s="40" t="s">
        <v>69</v>
      </c>
      <c r="D53" s="6" t="s">
        <v>69</v>
      </c>
    </row>
    <row r="54" spans="1:4" ht="12.75" customHeight="1">
      <c r="A54" s="7" t="s">
        <v>99</v>
      </c>
      <c r="B54" s="10" t="s">
        <v>69</v>
      </c>
      <c r="C54" s="8" t="s">
        <v>100</v>
      </c>
      <c r="D54" s="6" t="s">
        <v>69</v>
      </c>
    </row>
    <row r="55" spans="1:4" ht="13.5">
      <c r="A55" s="47" t="s">
        <v>101</v>
      </c>
      <c r="B55" s="10" t="s">
        <v>69</v>
      </c>
      <c r="C55" s="40" t="s">
        <v>69</v>
      </c>
      <c r="D55" s="6" t="s">
        <v>69</v>
      </c>
    </row>
    <row r="56" spans="1:4" ht="12.75">
      <c r="A56" s="7" t="s">
        <v>102</v>
      </c>
      <c r="B56" s="5" t="s">
        <v>69</v>
      </c>
      <c r="C56" s="8" t="s">
        <v>100</v>
      </c>
      <c r="D56" s="6" t="s">
        <v>69</v>
      </c>
    </row>
    <row r="57" spans="1:4" ht="12.75">
      <c r="A57" s="110" t="s">
        <v>103</v>
      </c>
      <c r="B57" s="110"/>
      <c r="C57" s="110"/>
      <c r="D57" s="110"/>
    </row>
    <row r="58" spans="1:4" ht="13.5">
      <c r="A58" s="6"/>
      <c r="B58" s="10"/>
      <c r="C58" s="6"/>
      <c r="D58" s="6"/>
    </row>
  </sheetData>
  <sheetProtection/>
  <mergeCells count="4">
    <mergeCell ref="A57:D57"/>
    <mergeCell ref="A3:D3"/>
    <mergeCell ref="A4:D4"/>
    <mergeCell ref="A5:D5"/>
  </mergeCells>
  <printOptions/>
  <pageMargins left="0.5118110236220472" right="0.2755905511811024" top="0.31" bottom="0.17" header="0.2755905511811024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2017-10-17T08:12:53Z</cp:lastPrinted>
  <dcterms:created xsi:type="dcterms:W3CDTF">1996-10-08T23:32:33Z</dcterms:created>
  <dcterms:modified xsi:type="dcterms:W3CDTF">2017-10-18T04:06:28Z</dcterms:modified>
  <cp:category/>
  <cp:version/>
  <cp:contentType/>
  <cp:contentStatus/>
</cp:coreProperties>
</file>