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<sst xmlns="http://schemas.openxmlformats.org/spreadsheetml/2006/main" count="379" uniqueCount="225">
  <si>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</si>
  <si>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</si>
  <si>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</si>
  <si>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</si>
  <si>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</si>
  <si>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</si>
  <si>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</si>
  <si>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</si>
  <si>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</si>
  <si>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</si>
  <si>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</si>
  <si>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</si>
  <si>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</si>
  <si>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</si>
  <si>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</si>
  <si>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</si>
  <si>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</si>
  <si>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</si>
  <si>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</si>
  <si>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</si>
  <si>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</si>
  <si>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</si>
  <si>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</si>
  <si>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</si>
  <si>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</si>
  <si>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</si>
  <si>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</si>
  <si>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</si>
  <si>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</si>
  <si>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</si>
  <si>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</si>
  <si>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</si>
  <si>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</si>
  <si>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</si>
  <si>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</si>
  <si>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</si>
  <si>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</si>
  <si>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</si>
  <si>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</si>
  <si>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Прочие долгосрочные обязательства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</si>
  <si>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</si>
  <si>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</si>
  <si>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</si>
  <si>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</si>
  <si>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</si>
  <si>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</si>
  <si>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</si>
  <si>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</si>
  <si>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</si>
  <si>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</si>
  <si>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</si>
  <si>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</si>
  <si>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</si>
  <si>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</si>
  <si>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</si>
  <si>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</si>
  <si>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</si>
  <si>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</si>
  <si>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</si>
  <si>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</si>
  <si>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</si>
  <si>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</si>
  <si>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</si>
  <si>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</si>
  <si>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</si>
  <si>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</si>
  <si>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</si>
  <si>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047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</si>
  <si>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</si>
  <si>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</si>
  <si>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</si>
  <si>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057</t>
  </si>
  <si>
    <t>3. Чистая сумма денежных средств от инвестиционной деятельности (стр.040 - стр.050)</t>
  </si>
  <si>
    <t>060</t>
  </si>
  <si>
    <t>III. Движение денежных средств от финансовой деятельности</t>
  </si>
  <si>
    <t>070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</si>
  <si>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</si>
  <si>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</si>
  <si>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</si>
  <si>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</si>
  <si>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вознаграждения по финансируемой аренде</t>
  </si>
  <si>
    <t>073</t>
  </si>
  <si>
    <t>074</t>
  </si>
  <si>
    <t>080</t>
  </si>
  <si>
    <t>погашение займов</t>
  </si>
  <si>
    <t>081</t>
  </si>
  <si>
    <t>приобретение собственных акций</t>
  </si>
  <si>
    <t>082</t>
  </si>
  <si>
    <t>выплата дивидендов</t>
  </si>
  <si>
    <t>083</t>
  </si>
  <si>
    <t>прочие</t>
  </si>
  <si>
    <t>084</t>
  </si>
  <si>
    <t>3. Чистая сумма денежных средств от финансовой деятельности (стр.070 - стр.080)</t>
  </si>
  <si>
    <t>090</t>
  </si>
  <si>
    <t>Денежные средства  на начало отчетного периода</t>
  </si>
  <si>
    <t>Денежные средства на конец отчетного периода</t>
  </si>
  <si>
    <t xml:space="preserve">   АО "Актюбинский завод нефтяного оборудования"</t>
  </si>
  <si>
    <t>предоставление услуг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</si>
  <si>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</si>
  <si>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</si>
  <si>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</si>
  <si>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</si>
  <si>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</si>
  <si>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</si>
  <si>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</si>
  <si>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</si>
  <si>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</si>
  <si>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</si>
  <si>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</si>
  <si>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</si>
  <si>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</si>
  <si>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</si>
  <si>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r>
      <t xml:space="preserve">Итого: Увеличение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уменьшение денежных средств(стр.030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стр.060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стр.090)</t>
    </r>
  </si>
  <si>
    <t/>
  </si>
  <si>
    <t>Форма 1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</si>
  <si>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</si>
  <si>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</si>
  <si>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</si>
  <si>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>Юридический адрес (организации): РК, г. Актобе, пр. 312 Стрелковой дивизии, 42ж</t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</si>
  <si>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</si>
  <si>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</si>
  <si>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</si>
  <si>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</si>
  <si>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</si>
  <si>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</si>
  <si>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</si>
  <si>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</si>
  <si>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</si>
  <si>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</si>
  <si>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</si>
  <si>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</si>
  <si>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</si>
  <si>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</si>
  <si>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</si>
  <si>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</si>
  <si>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</si>
  <si>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</si>
  <si>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</si>
  <si>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</si>
  <si>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</si>
  <si>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</si>
  <si>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</si>
  <si>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</si>
  <si>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</si>
  <si>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</si>
  <si>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</si>
  <si>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</si>
  <si>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</si>
  <si>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</si>
  <si>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Руководитель: Айтуов Ербол Абдыашимович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</si>
  <si>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</si>
  <si>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</si>
  <si>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</si>
  <si>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</si>
  <si>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</si>
  <si>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</si>
  <si>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</si>
  <si>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</si>
  <si>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</si>
  <si>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</si>
  <si>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</si>
  <si>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</si>
  <si>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</si>
  <si>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</si>
  <si>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</si>
  <si>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</si>
  <si>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</si>
  <si>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</si>
  <si>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</si>
  <si>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</si>
  <si>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</si>
  <si>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</si>
  <si>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</si>
  <si>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</si>
  <si>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</si>
  <si>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</si>
  <si>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</si>
  <si>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Амортизация накопленной переоценки основных средств</t>
  </si>
  <si>
    <t>Налоговый эффект компонентов прочей совокупной прибыли</t>
  </si>
  <si>
    <t>Общая совокупная прибыль (строка 300 + строка 400)</t>
  </si>
  <si>
    <t xml:space="preserve">ОТЧЕТ ОБ ИЗМЕНЕНИЯХ В СОБСТВЕННОМ КАПИТАЛЕ </t>
  </si>
  <si>
    <t xml:space="preserve">Результат переоценки </t>
  </si>
  <si>
    <t>Нераспределенная прибыль (убыток)</t>
  </si>
  <si>
    <t xml:space="preserve">Итого </t>
  </si>
  <si>
    <t>Доход/(убыток) не признанный в отчете о прибылях и убытках</t>
  </si>
  <si>
    <t>Доход за период</t>
  </si>
  <si>
    <t xml:space="preserve">Сальдо на 31 декабря 2012 года </t>
  </si>
  <si>
    <t>(15 001)</t>
  </si>
  <si>
    <t>Результат переоценки</t>
  </si>
  <si>
    <t>Акционерный капитал</t>
  </si>
  <si>
    <t>Среднегодовая численность работников: 209 чел.</t>
  </si>
  <si>
    <r>
      <t>Наименование организации:</t>
    </r>
    <r>
      <rPr>
        <b/>
        <sz val="12"/>
        <color indexed="8"/>
        <rFont val="Times New Roman"/>
        <family val="1"/>
      </rPr>
      <t xml:space="preserve"> АО Актюбинский завод нефтяного оборудования</t>
    </r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</si>
  <si>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</si>
  <si>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</si>
  <si>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r>
      <t xml:space="preserve">Баланс </t>
    </r>
    <r>
      <rPr>
        <b/>
        <sz val="8"/>
        <color indexed="8"/>
        <rFont val="Times New Roman"/>
        <family val="1"/>
      </rPr>
      <t>(строка 100 +строка 101+ строка 200)</t>
    </r>
  </si>
  <si>
    <t xml:space="preserve">(в тысячах тенге) 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</si>
  <si>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</si>
  <si>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</si>
  <si>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</si>
  <si>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</si>
  <si>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</si>
  <si>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</si>
  <si>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t xml:space="preserve">Сальдо на 31 декабря 2013 года </t>
  </si>
  <si>
    <t xml:space="preserve">Сальдо на 30 сентября 2014 года 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</si>
  <si>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</si>
  <si>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</si>
  <si>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</si>
  <si>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</si>
  <si>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</si>
  <si>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</si>
  <si>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</si>
  <si>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</si>
  <si>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чистые активы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</si>
  <si>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</si>
  <si>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</si>
  <si>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</si>
  <si>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</si>
  <si>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</si>
  <si>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прив.акции</t>
  </si>
  <si>
    <t>итого чистые активы</t>
  </si>
  <si>
    <t xml:space="preserve">Отчет о финансовом положении </t>
  </si>
  <si>
    <t>Отчет о совокупном доходе</t>
  </si>
  <si>
    <t>по состоянию на 01 октября 2014</t>
  </si>
  <si>
    <t>Отчет о движении денег  за период , заканчивающийся 01 октября 2014г.</t>
  </si>
  <si>
    <t>за период , заканчивающийся 01 октября 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</si>
</sst>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right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14" fillId="33" borderId="0" xfId="0" applyFont="1" applyFill="1" applyAlignment="1">
      <alignment horizontal="left" vertical="center" wrapText="1"/>
    </xf>
    <xf numFmtId="1" fontId="14" fillId="33" borderId="0" xfId="0" applyNumberFormat="1" applyFont="1" applyFill="1" applyAlignment="1">
      <alignment horizontal="center" wrapText="1"/>
    </xf>
    <xf numFmtId="4" fontId="14" fillId="33" borderId="0" xfId="0" applyNumberFormat="1" applyFont="1" applyFill="1" applyAlignment="1">
      <alignment horizontal="left" vertical="center" wrapText="1"/>
    </xf>
    <xf numFmtId="0" fontId="14" fillId="33" borderId="13" xfId="0" applyFont="1" applyFill="1" applyBorder="1" applyAlignment="1">
      <alignment horizontal="left" wrapText="1"/>
    </xf>
    <xf numFmtId="0" fontId="14" fillId="33" borderId="0" xfId="0" applyFont="1" applyFill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right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49" fontId="3" fillId="34" borderId="16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34" borderId="14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5" fillId="35" borderId="1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3" fontId="14" fillId="33" borderId="0" xfId="0" applyNumberFormat="1" applyFont="1" applyFill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34" borderId="0" xfId="0" applyFont="1" applyFill="1" applyBorder="1" applyAlignment="1">
      <alignment/>
    </xf>
    <xf numFmtId="0" fontId="16" fillId="33" borderId="10" xfId="0" applyFont="1" applyFill="1" applyBorder="1" applyAlignment="1">
      <alignment horizontal="left" wrapText="1"/>
    </xf>
    <xf numFmtId="3" fontId="16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left" wrapText="1"/>
    </xf>
    <xf numFmtId="3" fontId="15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right" wrapText="1"/>
    </xf>
    <xf numFmtId="4" fontId="15" fillId="33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9" fontId="23" fillId="0" borderId="10" xfId="0" applyNumberFormat="1" applyFont="1" applyBorder="1" applyAlignment="1">
      <alignment/>
    </xf>
    <xf numFmtId="169" fontId="24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14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wrapText="1"/>
    </xf>
    <xf numFmtId="0" fontId="42" fillId="34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wrapText="1"/>
    </xf>
    <xf numFmtId="0" fontId="15" fillId="33" borderId="0" xfId="0" applyFont="1" applyFill="1" applyAlignment="1">
      <alignment horizontal="center" wrapText="1"/>
    </xf>
    <xf numFmtId="0" fontId="16" fillId="33" borderId="12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16" fillId="33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1.7109375" style="1" customWidth="1"/>
    <col min="2" max="3" width="16.28125" style="1" customWidth="1"/>
    <col min="4" max="6" width="16.57421875" style="67" customWidth="1"/>
  </cols>
  <sheetData>
    <row r="1" spans="1:5" ht="15">
      <c r="A1" s="136" t="s">
        <v>96</v>
      </c>
      <c r="B1" s="136"/>
      <c r="C1" s="136"/>
      <c r="D1" s="136"/>
      <c r="E1" s="68"/>
    </row>
    <row r="2" ht="15">
      <c r="A2" s="69" t="s">
        <v>180</v>
      </c>
    </row>
    <row r="3" spans="1:5" ht="15">
      <c r="A3" s="138" t="s">
        <v>224</v>
      </c>
      <c r="B3" s="138"/>
      <c r="C3" s="138"/>
      <c r="D3" s="138"/>
      <c r="E3" s="138"/>
    </row>
    <row r="4" ht="15">
      <c r="A4" s="70" t="s">
        <v>195</v>
      </c>
    </row>
    <row r="5" spans="1:6" ht="70.5" customHeight="1">
      <c r="A5" s="71"/>
      <c r="B5" s="72" t="s">
        <v>189</v>
      </c>
      <c r="C5" s="102" t="s">
        <v>44</v>
      </c>
      <c r="D5" s="73" t="s">
        <v>181</v>
      </c>
      <c r="E5" s="73" t="s">
        <v>182</v>
      </c>
      <c r="F5" s="73" t="s">
        <v>183</v>
      </c>
    </row>
    <row r="6" spans="1:6" ht="18" customHeight="1">
      <c r="A6" s="74" t="s">
        <v>186</v>
      </c>
      <c r="B6" s="75">
        <v>600209</v>
      </c>
      <c r="C6" s="75">
        <v>-190</v>
      </c>
      <c r="D6" s="76">
        <v>181115</v>
      </c>
      <c r="E6" s="76">
        <v>973157</v>
      </c>
      <c r="F6" s="76">
        <v>1754291</v>
      </c>
    </row>
    <row r="7" spans="1:6" ht="34.5" customHeight="1">
      <c r="A7" s="71" t="s">
        <v>184</v>
      </c>
      <c r="B7" s="78"/>
      <c r="C7" s="78"/>
      <c r="D7" s="79" t="s">
        <v>187</v>
      </c>
      <c r="E7" s="80">
        <v>15001</v>
      </c>
      <c r="F7" s="77">
        <v>0</v>
      </c>
    </row>
    <row r="8" spans="1:6" ht="15.75" customHeight="1">
      <c r="A8" s="71" t="s">
        <v>188</v>
      </c>
      <c r="B8" s="78"/>
      <c r="C8" s="78"/>
      <c r="D8" s="80">
        <v>132807</v>
      </c>
      <c r="E8" s="79"/>
      <c r="F8" s="76">
        <v>132807</v>
      </c>
    </row>
    <row r="9" spans="1:6" ht="16.5" customHeight="1">
      <c r="A9" s="71" t="s">
        <v>185</v>
      </c>
      <c r="B9" s="78"/>
      <c r="C9" s="78"/>
      <c r="D9" s="79"/>
      <c r="E9" s="80">
        <v>281020</v>
      </c>
      <c r="F9" s="76">
        <v>281020</v>
      </c>
    </row>
    <row r="10" spans="1:6" ht="18" customHeight="1">
      <c r="A10" s="74" t="s">
        <v>202</v>
      </c>
      <c r="B10" s="75">
        <v>600209</v>
      </c>
      <c r="C10" s="75">
        <v>-190</v>
      </c>
      <c r="D10" s="76">
        <v>298921</v>
      </c>
      <c r="E10" s="76">
        <v>1269178</v>
      </c>
      <c r="F10" s="76">
        <f>SUM(B10:E10)</f>
        <v>2168118</v>
      </c>
    </row>
    <row r="11" spans="1:6" ht="31.5" customHeight="1">
      <c r="A11" s="71" t="s">
        <v>184</v>
      </c>
      <c r="B11" s="75"/>
      <c r="C11" s="75"/>
      <c r="D11" s="76">
        <v>-33821</v>
      </c>
      <c r="E11" s="76">
        <v>33821</v>
      </c>
      <c r="F11" s="76"/>
    </row>
    <row r="12" spans="1:6" ht="22.5" customHeight="1">
      <c r="A12" s="71" t="s">
        <v>185</v>
      </c>
      <c r="B12" s="78"/>
      <c r="C12" s="78"/>
      <c r="D12" s="79"/>
      <c r="E12" s="80">
        <f>'форма 2'!C39</f>
        <v>229792</v>
      </c>
      <c r="F12" s="76">
        <f>SUM(B12:E12)</f>
        <v>229792</v>
      </c>
    </row>
    <row r="13" spans="1:6" ht="19.5" customHeight="1">
      <c r="A13" s="74" t="s">
        <v>203</v>
      </c>
      <c r="B13" s="75">
        <v>600209</v>
      </c>
      <c r="C13" s="75">
        <v>-190</v>
      </c>
      <c r="D13" s="76">
        <f>SUM(D10:D12)</f>
        <v>265100</v>
      </c>
      <c r="E13" s="76">
        <f>SUM(E10:E12)</f>
        <v>1532791</v>
      </c>
      <c r="F13" s="76">
        <f>SUM(F10:F12)</f>
        <v>2397910</v>
      </c>
    </row>
    <row r="14" ht="15">
      <c r="A14" s="70"/>
    </row>
    <row r="15" spans="1:5" ht="31.5" customHeight="1">
      <c r="A15" s="137" t="s">
        <v>149</v>
      </c>
      <c r="B15" s="137"/>
      <c r="C15" s="103"/>
      <c r="D15" s="103"/>
      <c r="E15" s="30" t="s">
        <v>113</v>
      </c>
    </row>
    <row r="16" spans="1:5" ht="15.75" customHeight="1">
      <c r="A16" s="140" t="s">
        <v>196</v>
      </c>
      <c r="B16" s="140"/>
      <c r="C16" s="140"/>
      <c r="D16" s="140"/>
      <c r="E16" s="33" t="s">
        <v>151</v>
      </c>
    </row>
    <row r="17" spans="1:5" ht="31.5" customHeight="1">
      <c r="A17" s="137" t="s">
        <v>152</v>
      </c>
      <c r="B17" s="137"/>
      <c r="C17" s="137"/>
      <c r="D17" s="103"/>
      <c r="E17" s="30" t="s">
        <v>113</v>
      </c>
    </row>
    <row r="18" spans="1:5" ht="12.75" customHeight="1">
      <c r="A18" s="140" t="s">
        <v>197</v>
      </c>
      <c r="B18" s="140"/>
      <c r="C18" s="140"/>
      <c r="D18" s="140"/>
      <c r="E18" s="33" t="s">
        <v>151</v>
      </c>
    </row>
    <row r="20" spans="1:5" ht="15">
      <c r="A20" s="139" t="s">
        <v>154</v>
      </c>
      <c r="B20" s="139"/>
      <c r="C20" s="139"/>
      <c r="D20" s="139"/>
      <c r="E20" s="139"/>
    </row>
  </sheetData>
  <sheetProtection/>
  <mergeCells count="7">
    <mergeCell ref="A1:D1"/>
    <mergeCell ref="A15:B15"/>
    <mergeCell ref="A17:C17"/>
    <mergeCell ref="A3:E3"/>
    <mergeCell ref="A20:E20"/>
    <mergeCell ref="A16:D16"/>
    <mergeCell ref="A18:D18"/>
  </mergeCells>
  <printOptions/>
  <pageMargins left="0.45" right="0.22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9.7109375" style="1" customWidth="1"/>
    <col min="2" max="2" width="9.140625" style="6" customWidth="1"/>
    <col min="3" max="3" width="14.140625" style="1" customWidth="1"/>
    <col min="4" max="4" width="15.140625" style="1" customWidth="1"/>
  </cols>
  <sheetData>
    <row r="1" spans="1:4" ht="12.75" customHeight="1">
      <c r="A1" s="136" t="s">
        <v>96</v>
      </c>
      <c r="B1" s="136"/>
      <c r="C1" s="136"/>
      <c r="D1" s="136"/>
    </row>
    <row r="2" ht="12.75" customHeight="1"/>
    <row r="3" spans="1:4" ht="12.75" customHeight="1">
      <c r="A3" s="136" t="s">
        <v>223</v>
      </c>
      <c r="B3" s="136"/>
      <c r="C3" s="136"/>
      <c r="D3" s="136"/>
    </row>
    <row r="4" spans="1:4" ht="12.75" customHeight="1">
      <c r="A4" s="141"/>
      <c r="B4" s="141"/>
      <c r="C4" s="141"/>
      <c r="D4" s="141"/>
    </row>
    <row r="5" spans="1:4" ht="12.75" customHeight="1">
      <c r="A5" s="3" t="s">
        <v>111</v>
      </c>
      <c r="B5" s="89"/>
      <c r="C5" s="4" t="s">
        <v>48</v>
      </c>
      <c r="D5" s="4"/>
    </row>
    <row r="6" spans="1:4" ht="48" customHeight="1">
      <c r="A6" s="45"/>
      <c r="B6" s="90" t="s">
        <v>4</v>
      </c>
      <c r="C6" s="46" t="s">
        <v>200</v>
      </c>
      <c r="D6" s="35" t="s">
        <v>201</v>
      </c>
    </row>
    <row r="7" spans="1:4" ht="12.75" customHeight="1">
      <c r="A7" s="47" t="s">
        <v>49</v>
      </c>
      <c r="B7" s="48"/>
      <c r="C7" s="49"/>
      <c r="D7" s="122"/>
    </row>
    <row r="8" spans="1:4" ht="12.75" customHeight="1">
      <c r="A8" s="50" t="s">
        <v>50</v>
      </c>
      <c r="B8" s="51" t="s">
        <v>6</v>
      </c>
      <c r="C8" s="123">
        <f>SUM(C10:C13)</f>
        <v>4954926</v>
      </c>
      <c r="D8" s="124">
        <f>SUM(D10:D13)</f>
        <v>4908990</v>
      </c>
    </row>
    <row r="9" spans="1:4" ht="12.75" customHeight="1">
      <c r="A9" s="52" t="s">
        <v>51</v>
      </c>
      <c r="B9" s="53"/>
      <c r="C9" s="123"/>
      <c r="D9" s="124"/>
    </row>
    <row r="10" spans="1:4" ht="12.75" customHeight="1">
      <c r="A10" s="54" t="s">
        <v>52</v>
      </c>
      <c r="B10" s="53" t="s">
        <v>7</v>
      </c>
      <c r="C10" s="123">
        <v>2926070</v>
      </c>
      <c r="D10" s="124">
        <v>3564262</v>
      </c>
    </row>
    <row r="11" spans="1:4" ht="12.75" customHeight="1">
      <c r="A11" s="54" t="s">
        <v>97</v>
      </c>
      <c r="B11" s="53" t="s">
        <v>8</v>
      </c>
      <c r="C11" s="123"/>
      <c r="D11" s="124"/>
    </row>
    <row r="12" spans="1:4" ht="12.75" customHeight="1">
      <c r="A12" s="54" t="s">
        <v>53</v>
      </c>
      <c r="B12" s="53" t="s">
        <v>10</v>
      </c>
      <c r="C12" s="123">
        <f>2046102-27306</f>
        <v>2018796</v>
      </c>
      <c r="D12" s="124">
        <v>1136169</v>
      </c>
    </row>
    <row r="13" spans="1:4" ht="12.75" customHeight="1">
      <c r="A13" s="54" t="s">
        <v>54</v>
      </c>
      <c r="B13" s="53" t="s">
        <v>12</v>
      </c>
      <c r="C13" s="123">
        <f>15641-5581</f>
        <v>10060</v>
      </c>
      <c r="D13" s="124">
        <f>188561+19998</f>
        <v>208559</v>
      </c>
    </row>
    <row r="14" spans="1:4" ht="12.75" customHeight="1">
      <c r="A14" s="55" t="s">
        <v>55</v>
      </c>
      <c r="B14" s="56" t="s">
        <v>16</v>
      </c>
      <c r="C14" s="123">
        <f>SUM(C16:C22)</f>
        <v>4581258</v>
      </c>
      <c r="D14" s="124">
        <f>SUM(D16:D22)</f>
        <v>4778484</v>
      </c>
    </row>
    <row r="15" spans="1:4" ht="12.75" customHeight="1">
      <c r="A15" s="52" t="s">
        <v>51</v>
      </c>
      <c r="B15" s="53"/>
      <c r="C15" s="123"/>
      <c r="D15" s="124"/>
    </row>
    <row r="16" spans="1:4" ht="12.75" customHeight="1">
      <c r="A16" s="54" t="s">
        <v>56</v>
      </c>
      <c r="B16" s="53" t="s">
        <v>17</v>
      </c>
      <c r="C16" s="123">
        <f>2172247-130252-250-3023+730</f>
        <v>2039452</v>
      </c>
      <c r="D16" s="124">
        <f>1917364-120-41813-D32</f>
        <v>1830952</v>
      </c>
    </row>
    <row r="17" spans="1:4" ht="12.75" customHeight="1">
      <c r="A17" s="54" t="s">
        <v>57</v>
      </c>
      <c r="B17" s="53" t="s">
        <v>19</v>
      </c>
      <c r="C17" s="123">
        <f>1848394-33278-480-79595</f>
        <v>1735041</v>
      </c>
      <c r="D17" s="124">
        <f>2462889-119-195-D34</f>
        <v>2310298</v>
      </c>
    </row>
    <row r="18" spans="1:4" ht="12.75" customHeight="1">
      <c r="A18" s="54" t="s">
        <v>58</v>
      </c>
      <c r="B18" s="53" t="s">
        <v>20</v>
      </c>
      <c r="C18" s="123">
        <f>275820-168</f>
        <v>275652</v>
      </c>
      <c r="D18" s="124">
        <f>239273+901</f>
        <v>240174</v>
      </c>
    </row>
    <row r="19" spans="1:4" ht="12.75" customHeight="1">
      <c r="A19" s="54" t="s">
        <v>59</v>
      </c>
      <c r="B19" s="53" t="s">
        <v>22</v>
      </c>
      <c r="C19" s="123">
        <v>86152</v>
      </c>
      <c r="D19" s="124">
        <f>86828-11252</f>
        <v>75576</v>
      </c>
    </row>
    <row r="20" spans="1:4" ht="12.75" customHeight="1">
      <c r="A20" s="54" t="s">
        <v>60</v>
      </c>
      <c r="B20" s="53" t="s">
        <v>24</v>
      </c>
      <c r="C20" s="123">
        <v>61168</v>
      </c>
      <c r="D20" s="124">
        <v>60962</v>
      </c>
    </row>
    <row r="21" spans="1:4" ht="12.75" customHeight="1">
      <c r="A21" s="54" t="s">
        <v>61</v>
      </c>
      <c r="B21" s="53" t="s">
        <v>26</v>
      </c>
      <c r="C21" s="123">
        <f>397409-61168+45364-1001</f>
        <v>380604</v>
      </c>
      <c r="D21" s="124">
        <f>24094+87542+17045+97+534+5400+76885+10724-24+27561-191</f>
        <v>249667</v>
      </c>
    </row>
    <row r="22" spans="1:4" ht="12.75" customHeight="1">
      <c r="A22" s="54" t="s">
        <v>62</v>
      </c>
      <c r="B22" s="53" t="s">
        <v>28</v>
      </c>
      <c r="C22" s="123">
        <f>8206-6422+1402+3</f>
        <v>3189</v>
      </c>
      <c r="D22" s="124">
        <f>9585+113+12845-12532+844</f>
        <v>10855</v>
      </c>
    </row>
    <row r="23" spans="1:4" ht="31.5" customHeight="1">
      <c r="A23" s="57" t="s">
        <v>63</v>
      </c>
      <c r="B23" s="58" t="s">
        <v>32</v>
      </c>
      <c r="C23" s="125">
        <f>C8-C14</f>
        <v>373668</v>
      </c>
      <c r="D23" s="126">
        <f>D8-D14</f>
        <v>130506</v>
      </c>
    </row>
    <row r="24" spans="1:4" ht="12.75" customHeight="1">
      <c r="A24" s="59" t="s">
        <v>64</v>
      </c>
      <c r="B24" s="60"/>
      <c r="C24" s="127"/>
      <c r="D24" s="128"/>
    </row>
    <row r="25" spans="1:4" ht="12.75" customHeight="1">
      <c r="A25" s="50" t="s">
        <v>50</v>
      </c>
      <c r="B25" s="51" t="s">
        <v>35</v>
      </c>
      <c r="C25" s="123">
        <f>C27+C28+C29</f>
        <v>0</v>
      </c>
      <c r="D25" s="124">
        <f>D27+D28+D29</f>
        <v>0</v>
      </c>
    </row>
    <row r="26" spans="1:4" ht="12.75" customHeight="1">
      <c r="A26" s="52" t="s">
        <v>51</v>
      </c>
      <c r="B26" s="53"/>
      <c r="C26" s="123"/>
      <c r="D26" s="124"/>
    </row>
    <row r="27" spans="1:4" ht="12.75" customHeight="1">
      <c r="A27" s="54" t="s">
        <v>65</v>
      </c>
      <c r="B27" s="53" t="s">
        <v>36</v>
      </c>
      <c r="C27" s="123"/>
      <c r="D27" s="124"/>
    </row>
    <row r="28" spans="1:4" ht="12.75" customHeight="1">
      <c r="A28" s="54" t="s">
        <v>66</v>
      </c>
      <c r="B28" s="53" t="s">
        <v>37</v>
      </c>
      <c r="C28" s="123"/>
      <c r="D28" s="124"/>
    </row>
    <row r="29" spans="1:4" ht="12.75" customHeight="1">
      <c r="A29" s="54" t="s">
        <v>54</v>
      </c>
      <c r="B29" s="53" t="s">
        <v>67</v>
      </c>
      <c r="C29" s="123"/>
      <c r="D29" s="124"/>
    </row>
    <row r="30" spans="1:4" ht="12.75" customHeight="1">
      <c r="A30" s="55" t="s">
        <v>55</v>
      </c>
      <c r="B30" s="56" t="s">
        <v>41</v>
      </c>
      <c r="C30" s="123">
        <f>SUM(C32:C35)</f>
        <v>82618</v>
      </c>
      <c r="D30" s="124">
        <f>SUM(D32:D35)</f>
        <v>196756</v>
      </c>
    </row>
    <row r="31" spans="1:4" ht="12.75" customHeight="1">
      <c r="A31" s="52" t="s">
        <v>51</v>
      </c>
      <c r="B31" s="53"/>
      <c r="C31" s="123"/>
      <c r="D31" s="124"/>
    </row>
    <row r="32" spans="1:4" ht="12.75" customHeight="1">
      <c r="A32" s="54" t="s">
        <v>68</v>
      </c>
      <c r="B32" s="53" t="s">
        <v>43</v>
      </c>
      <c r="C32" s="123">
        <f>79595+3023</f>
        <v>82618</v>
      </c>
      <c r="D32" s="124">
        <v>44479</v>
      </c>
    </row>
    <row r="33" spans="1:4" ht="12.75" customHeight="1">
      <c r="A33" s="54" t="s">
        <v>69</v>
      </c>
      <c r="B33" s="53" t="s">
        <v>45</v>
      </c>
      <c r="C33" s="123"/>
      <c r="D33" s="124"/>
    </row>
    <row r="34" spans="1:4" ht="12.75" customHeight="1">
      <c r="A34" s="54" t="s">
        <v>70</v>
      </c>
      <c r="B34" s="53" t="s">
        <v>46</v>
      </c>
      <c r="C34" s="123"/>
      <c r="D34" s="124">
        <v>152277</v>
      </c>
    </row>
    <row r="35" spans="1:4" ht="12.75" customHeight="1">
      <c r="A35" s="54" t="s">
        <v>62</v>
      </c>
      <c r="B35" s="53" t="s">
        <v>71</v>
      </c>
      <c r="C35" s="123"/>
      <c r="D35" s="124"/>
    </row>
    <row r="36" spans="1:4" ht="33.75" customHeight="1">
      <c r="A36" s="57" t="s">
        <v>72</v>
      </c>
      <c r="B36" s="61" t="s">
        <v>73</v>
      </c>
      <c r="C36" s="125">
        <f>C25-C30</f>
        <v>-82618</v>
      </c>
      <c r="D36" s="126">
        <f>D25-D30</f>
        <v>-196756</v>
      </c>
    </row>
    <row r="37" spans="1:4" ht="12.75" customHeight="1">
      <c r="A37" s="59" t="s">
        <v>74</v>
      </c>
      <c r="B37" s="60"/>
      <c r="C37" s="127"/>
      <c r="D37" s="128"/>
    </row>
    <row r="38" spans="1:4" ht="12.75" customHeight="1">
      <c r="A38" s="50" t="s">
        <v>50</v>
      </c>
      <c r="B38" s="51" t="s">
        <v>75</v>
      </c>
      <c r="C38" s="129">
        <f>SUM(C40:C43)</f>
        <v>954500</v>
      </c>
      <c r="D38" s="130">
        <f>SUM(D40:D43)</f>
        <v>1395846</v>
      </c>
    </row>
    <row r="39" spans="1:4" ht="12.75" customHeight="1">
      <c r="A39" s="54" t="s">
        <v>51</v>
      </c>
      <c r="B39" s="53"/>
      <c r="C39" s="123"/>
      <c r="D39" s="124"/>
    </row>
    <row r="40" spans="1:4" ht="12.75" customHeight="1">
      <c r="A40" s="54" t="s">
        <v>76</v>
      </c>
      <c r="B40" s="53" t="s">
        <v>77</v>
      </c>
      <c r="C40" s="123"/>
      <c r="D40" s="124"/>
    </row>
    <row r="41" spans="1:4" ht="12.75" customHeight="1">
      <c r="A41" s="54" t="s">
        <v>78</v>
      </c>
      <c r="B41" s="53" t="s">
        <v>79</v>
      </c>
      <c r="C41" s="123">
        <v>954500</v>
      </c>
      <c r="D41" s="124">
        <v>1395846</v>
      </c>
    </row>
    <row r="42" spans="1:4" ht="12.75" customHeight="1">
      <c r="A42" s="62" t="s">
        <v>80</v>
      </c>
      <c r="B42" s="53" t="s">
        <v>81</v>
      </c>
      <c r="C42" s="123"/>
      <c r="D42" s="124"/>
    </row>
    <row r="43" spans="1:4" ht="12.75" customHeight="1">
      <c r="A43" s="54" t="s">
        <v>54</v>
      </c>
      <c r="B43" s="53" t="s">
        <v>82</v>
      </c>
      <c r="C43" s="123"/>
      <c r="D43" s="124"/>
    </row>
    <row r="44" spans="1:4" ht="12.75" customHeight="1">
      <c r="A44" s="55" t="s">
        <v>55</v>
      </c>
      <c r="B44" s="56" t="s">
        <v>83</v>
      </c>
      <c r="C44" s="123">
        <f>SUM(C46:C49)</f>
        <v>1578716</v>
      </c>
      <c r="D44" s="124">
        <f>SUM(D46:D49)</f>
        <v>802067</v>
      </c>
    </row>
    <row r="45" spans="1:4" ht="12.75" customHeight="1">
      <c r="A45" s="52" t="s">
        <v>51</v>
      </c>
      <c r="B45" s="53"/>
      <c r="C45" s="123"/>
      <c r="D45" s="124"/>
    </row>
    <row r="46" spans="1:4" ht="12.75" customHeight="1">
      <c r="A46" s="54" t="s">
        <v>84</v>
      </c>
      <c r="B46" s="53" t="s">
        <v>85</v>
      </c>
      <c r="C46" s="123">
        <f>1271524+307192</f>
        <v>1578716</v>
      </c>
      <c r="D46" s="124">
        <f>595970+206097</f>
        <v>802067</v>
      </c>
    </row>
    <row r="47" spans="1:4" ht="12.75" customHeight="1">
      <c r="A47" s="54" t="s">
        <v>86</v>
      </c>
      <c r="B47" s="53" t="s">
        <v>87</v>
      </c>
      <c r="C47" s="123"/>
      <c r="D47" s="124"/>
    </row>
    <row r="48" spans="1:4" ht="12.75" customHeight="1">
      <c r="A48" s="54" t="s">
        <v>88</v>
      </c>
      <c r="B48" s="53" t="s">
        <v>89</v>
      </c>
      <c r="C48" s="123"/>
      <c r="D48" s="124"/>
    </row>
    <row r="49" spans="1:4" ht="12.75" customHeight="1">
      <c r="A49" s="54" t="s">
        <v>90</v>
      </c>
      <c r="B49" s="53" t="s">
        <v>91</v>
      </c>
      <c r="C49" s="123"/>
      <c r="D49" s="124"/>
    </row>
    <row r="50" spans="1:4" ht="30" customHeight="1">
      <c r="A50" s="63" t="s">
        <v>92</v>
      </c>
      <c r="B50" s="56" t="s">
        <v>93</v>
      </c>
      <c r="C50" s="131">
        <f>C38-C44</f>
        <v>-624216</v>
      </c>
      <c r="D50" s="132">
        <f>D38-D44</f>
        <v>593779</v>
      </c>
    </row>
    <row r="51" spans="1:4" ht="29.25" customHeight="1">
      <c r="A51" s="63" t="s">
        <v>112</v>
      </c>
      <c r="B51" s="56"/>
      <c r="C51" s="125">
        <f>C23+C36+C50</f>
        <v>-333166</v>
      </c>
      <c r="D51" s="126">
        <f>D23+D36+D50</f>
        <v>527529</v>
      </c>
    </row>
    <row r="52" spans="1:4" ht="18" customHeight="1">
      <c r="A52" s="63" t="s">
        <v>94</v>
      </c>
      <c r="B52" s="56"/>
      <c r="C52" s="127">
        <v>528192</v>
      </c>
      <c r="D52" s="75">
        <v>13007</v>
      </c>
    </row>
    <row r="53" spans="1:4" ht="18" customHeight="1">
      <c r="A53" s="63" t="s">
        <v>95</v>
      </c>
      <c r="B53" s="56"/>
      <c r="C53" s="127">
        <f>баланс!C15</f>
        <v>195026</v>
      </c>
      <c r="D53" s="133">
        <v>540536</v>
      </c>
    </row>
    <row r="54" spans="1:4" ht="24.75" customHeight="1">
      <c r="A54" s="64"/>
      <c r="B54" s="91"/>
      <c r="C54" s="65"/>
      <c r="D54" s="66"/>
    </row>
    <row r="55" spans="1:4" ht="12.75" customHeight="1">
      <c r="A55" s="43" t="s">
        <v>149</v>
      </c>
      <c r="B55" s="14" t="s">
        <v>113</v>
      </c>
      <c r="C55" s="30" t="s">
        <v>113</v>
      </c>
      <c r="D55" s="31" t="s">
        <v>113</v>
      </c>
    </row>
    <row r="56" spans="1:4" ht="12.75" customHeight="1">
      <c r="A56" s="32" t="s">
        <v>150</v>
      </c>
      <c r="B56" s="14" t="s">
        <v>113</v>
      </c>
      <c r="C56" s="33" t="s">
        <v>151</v>
      </c>
      <c r="D56" s="31" t="s">
        <v>113</v>
      </c>
    </row>
    <row r="57" spans="1:4" ht="12.75" customHeight="1">
      <c r="A57" s="43" t="s">
        <v>152</v>
      </c>
      <c r="B57" s="14" t="s">
        <v>113</v>
      </c>
      <c r="C57" s="30" t="s">
        <v>113</v>
      </c>
      <c r="D57" s="31" t="s">
        <v>113</v>
      </c>
    </row>
    <row r="58" spans="1:4" ht="12.75" customHeight="1">
      <c r="A58" s="32" t="s">
        <v>153</v>
      </c>
      <c r="B58" s="14" t="s">
        <v>113</v>
      </c>
      <c r="C58" s="33" t="s">
        <v>151</v>
      </c>
      <c r="D58" s="31" t="s">
        <v>113</v>
      </c>
    </row>
    <row r="59" spans="1:4" ht="12.75" customHeight="1">
      <c r="A59" s="139" t="s">
        <v>154</v>
      </c>
      <c r="B59" s="139"/>
      <c r="C59" s="139"/>
      <c r="D59" s="139"/>
    </row>
    <row r="60" ht="12.75" customHeight="1"/>
    <row r="61" spans="1:4" ht="12.75" customHeight="1">
      <c r="A61" s="2"/>
      <c r="B61" s="81"/>
      <c r="C61" s="2"/>
      <c r="D61" s="2"/>
    </row>
    <row r="62" spans="1:4" ht="12.75" customHeight="1">
      <c r="A62" s="2"/>
      <c r="B62" s="81"/>
      <c r="C62" s="2"/>
      <c r="D62" s="2"/>
    </row>
    <row r="63" spans="1:4" ht="12.75" customHeight="1">
      <c r="A63" s="2"/>
      <c r="B63" s="81"/>
      <c r="C63" s="2"/>
      <c r="D63" s="2"/>
    </row>
    <row r="64" spans="1:4" ht="12.75" customHeight="1">
      <c r="A64" s="2"/>
      <c r="B64" s="81"/>
      <c r="C64" s="2"/>
      <c r="D64" s="2"/>
    </row>
    <row r="65" spans="1:4" ht="12.75" customHeight="1">
      <c r="A65" s="2"/>
      <c r="B65" s="81"/>
      <c r="C65" s="2"/>
      <c r="D65" s="2"/>
    </row>
    <row r="66" spans="1:4" ht="12.75" customHeight="1">
      <c r="A66" s="2"/>
      <c r="B66" s="81"/>
      <c r="C66" s="2"/>
      <c r="D66" s="2"/>
    </row>
    <row r="67" spans="1:4" ht="12.75" customHeight="1">
      <c r="A67" s="2"/>
      <c r="B67" s="81"/>
      <c r="C67" s="2"/>
      <c r="D67" s="2"/>
    </row>
    <row r="68" spans="1:4" ht="12.75" customHeight="1">
      <c r="A68" s="2"/>
      <c r="B68" s="81"/>
      <c r="C68" s="2"/>
      <c r="D68" s="2"/>
    </row>
    <row r="69" spans="1:4" ht="15">
      <c r="A69" s="2"/>
      <c r="B69" s="82"/>
      <c r="C69" s="92"/>
      <c r="D69" s="92"/>
    </row>
    <row r="70" spans="1:4" ht="15">
      <c r="A70" s="3"/>
      <c r="B70" s="81"/>
      <c r="C70" s="2"/>
      <c r="D70" s="2"/>
    </row>
    <row r="71" spans="1:4" ht="15">
      <c r="A71" s="93"/>
      <c r="B71" s="83"/>
      <c r="C71" s="95"/>
      <c r="D71" s="95"/>
    </row>
    <row r="72" spans="1:4" ht="15">
      <c r="A72" s="2"/>
      <c r="B72" s="84"/>
      <c r="C72" s="96"/>
      <c r="D72" s="95"/>
    </row>
    <row r="73" spans="1:4" ht="15">
      <c r="A73" s="2"/>
      <c r="B73" s="85"/>
      <c r="C73" s="97"/>
      <c r="D73" s="95"/>
    </row>
    <row r="74" spans="1:4" ht="15">
      <c r="A74" s="93"/>
      <c r="B74" s="83"/>
      <c r="C74" s="94"/>
      <c r="D74" s="95"/>
    </row>
    <row r="75" spans="1:4" ht="15">
      <c r="A75" s="3"/>
      <c r="B75" s="84"/>
      <c r="C75" s="96"/>
      <c r="D75" s="95"/>
    </row>
    <row r="76" spans="1:4" ht="15">
      <c r="A76" s="3"/>
      <c r="B76" s="86"/>
      <c r="C76" s="98"/>
      <c r="D76" s="95"/>
    </row>
    <row r="77" spans="1:4" ht="15">
      <c r="A77" s="2"/>
      <c r="B77" s="85"/>
      <c r="C77" s="97"/>
      <c r="D77" s="95"/>
    </row>
    <row r="78" spans="1:4" ht="15">
      <c r="A78" s="2"/>
      <c r="B78" s="84"/>
      <c r="C78" s="99"/>
      <c r="D78" s="95"/>
    </row>
    <row r="79" spans="1:4" ht="15">
      <c r="A79" s="2"/>
      <c r="B79" s="83"/>
      <c r="C79" s="94"/>
      <c r="D79" s="95"/>
    </row>
    <row r="80" spans="1:4" ht="15">
      <c r="A80" s="3"/>
      <c r="B80" s="84"/>
      <c r="C80" s="96"/>
      <c r="D80" s="95"/>
    </row>
    <row r="81" spans="1:4" ht="15">
      <c r="A81" s="93"/>
      <c r="B81" s="87"/>
      <c r="C81" s="5"/>
      <c r="D81" s="95"/>
    </row>
    <row r="82" spans="1:4" ht="15">
      <c r="A82" s="2"/>
      <c r="B82" s="84"/>
      <c r="C82" s="96"/>
      <c r="D82" s="95"/>
    </row>
    <row r="83" spans="1:4" ht="15">
      <c r="A83" s="2"/>
      <c r="B83" s="84"/>
      <c r="C83" s="96"/>
      <c r="D83" s="95"/>
    </row>
    <row r="84" spans="1:4" ht="15">
      <c r="A84" s="3"/>
      <c r="B84" s="84"/>
      <c r="C84" s="96"/>
      <c r="D84" s="95"/>
    </row>
    <row r="85" spans="1:4" ht="15">
      <c r="A85" s="93"/>
      <c r="B85" s="84"/>
      <c r="C85" s="96"/>
      <c r="D85" s="95"/>
    </row>
    <row r="86" spans="1:4" ht="15">
      <c r="A86" s="93"/>
      <c r="B86" s="84"/>
      <c r="C86" s="96"/>
      <c r="D86" s="95"/>
    </row>
    <row r="87" spans="1:4" ht="15">
      <c r="A87" s="3"/>
      <c r="B87" s="84"/>
      <c r="C87" s="96"/>
      <c r="D87" s="96"/>
    </row>
    <row r="88" spans="1:4" ht="15">
      <c r="A88" s="2"/>
      <c r="B88" s="81"/>
      <c r="C88" s="2"/>
      <c r="D88" s="2"/>
    </row>
    <row r="89" spans="1:4" ht="15">
      <c r="A89" s="2"/>
      <c r="B89" s="84"/>
      <c r="C89" s="96"/>
      <c r="D89" s="96"/>
    </row>
    <row r="90" spans="1:4" ht="15">
      <c r="A90" s="93"/>
      <c r="B90" s="83"/>
      <c r="C90" s="95"/>
      <c r="D90" s="95"/>
    </row>
    <row r="91" spans="1:4" ht="15">
      <c r="A91" s="2"/>
      <c r="B91" s="84"/>
      <c r="C91" s="96"/>
      <c r="D91" s="96"/>
    </row>
    <row r="92" spans="1:4" ht="15">
      <c r="A92" s="2"/>
      <c r="B92" s="87"/>
      <c r="C92" s="100"/>
      <c r="D92" s="100"/>
    </row>
    <row r="93" spans="1:4" ht="15">
      <c r="A93" s="2"/>
      <c r="B93" s="81"/>
      <c r="C93" s="2"/>
      <c r="D93" s="2"/>
    </row>
    <row r="94" spans="1:4" ht="15">
      <c r="A94" s="2"/>
      <c r="B94" s="81"/>
      <c r="C94" s="2"/>
      <c r="D94" s="2"/>
    </row>
    <row r="95" spans="1:4" ht="15">
      <c r="A95" s="2"/>
      <c r="B95" s="81"/>
      <c r="C95" s="2"/>
      <c r="D95" s="2"/>
    </row>
    <row r="96" spans="1:4" ht="15">
      <c r="A96" s="2"/>
      <c r="B96" s="81"/>
      <c r="C96" s="2"/>
      <c r="D96" s="2"/>
    </row>
    <row r="97" spans="1:4" ht="15">
      <c r="A97" s="2"/>
      <c r="B97" s="81"/>
      <c r="C97" s="2"/>
      <c r="D97" s="2"/>
    </row>
    <row r="98" spans="1:4" ht="15">
      <c r="A98" s="2"/>
      <c r="B98" s="81"/>
      <c r="C98" s="2"/>
      <c r="D98" s="2"/>
    </row>
    <row r="99" spans="1:4" ht="15">
      <c r="A99" s="2"/>
      <c r="B99" s="81"/>
      <c r="C99" s="2"/>
      <c r="D99" s="2"/>
    </row>
    <row r="100" spans="1:4" ht="15">
      <c r="A100" s="2"/>
      <c r="B100" s="81"/>
      <c r="C100" s="2"/>
      <c r="D100" s="2"/>
    </row>
    <row r="101" spans="1:4" ht="15">
      <c r="A101" s="2"/>
      <c r="B101" s="81"/>
      <c r="C101" s="2"/>
      <c r="D101" s="2"/>
    </row>
    <row r="102" spans="1:4" ht="15">
      <c r="A102" s="2"/>
      <c r="B102" s="81"/>
      <c r="C102" s="2"/>
      <c r="D102" s="2"/>
    </row>
    <row r="103" spans="1:4" ht="15">
      <c r="A103" s="2"/>
      <c r="B103" s="81"/>
      <c r="C103" s="2"/>
      <c r="D103" s="2"/>
    </row>
    <row r="104" spans="1:4" ht="15">
      <c r="A104" s="2"/>
      <c r="B104" s="81"/>
      <c r="C104" s="2"/>
      <c r="D104" s="2"/>
    </row>
    <row r="105" spans="1:4" ht="15">
      <c r="A105" s="2"/>
      <c r="B105" s="81"/>
      <c r="C105" s="2"/>
      <c r="D105" s="2"/>
    </row>
    <row r="106" spans="1:4" ht="15">
      <c r="A106" s="2"/>
      <c r="B106" s="81"/>
      <c r="C106" s="2"/>
      <c r="D106" s="2"/>
    </row>
    <row r="107" spans="1:4" ht="15">
      <c r="A107" s="2"/>
      <c r="B107" s="81"/>
      <c r="C107" s="2"/>
      <c r="D107" s="2"/>
    </row>
    <row r="108" spans="1:4" ht="15">
      <c r="A108" s="101"/>
      <c r="B108" s="88"/>
      <c r="C108" s="101"/>
      <c r="D108" s="101"/>
    </row>
  </sheetData>
  <sheetProtection/>
  <mergeCells count="4">
    <mergeCell ref="A1:D1"/>
    <mergeCell ref="A3:D3"/>
    <mergeCell ref="A59:D59"/>
    <mergeCell ref="A4:D4"/>
  </mergeCells>
  <printOptions/>
  <pageMargins left="0.7086614173228347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2">
      <selection activeCell="A10" sqref="A10:D10"/>
    </sheetView>
  </sheetViews>
  <sheetFormatPr defaultColWidth="9.140625" defaultRowHeight="12.75"/>
  <cols>
    <col min="1" max="1" width="57.421875" style="1" customWidth="1"/>
    <col min="2" max="2" width="6.8515625" style="6" customWidth="1"/>
    <col min="3" max="4" width="16.7109375" style="1" customWidth="1"/>
    <col min="5" max="5" width="17.8515625" style="0" customWidth="1"/>
    <col min="6" max="6" width="15.140625" style="0" customWidth="1"/>
  </cols>
  <sheetData>
    <row r="1" spans="1:4" ht="12.75">
      <c r="A1" s="152" t="s">
        <v>114</v>
      </c>
      <c r="B1" s="152"/>
      <c r="C1" s="152"/>
      <c r="D1" s="152"/>
    </row>
    <row r="2" spans="1:4" s="36" customFormat="1" ht="25.5" customHeight="1">
      <c r="A2" s="145" t="s">
        <v>191</v>
      </c>
      <c r="B2" s="145"/>
      <c r="C2" s="145"/>
      <c r="D2" s="145"/>
    </row>
    <row r="3" spans="1:4" s="36" customFormat="1" ht="15.75">
      <c r="A3" s="145" t="s">
        <v>115</v>
      </c>
      <c r="B3" s="145"/>
      <c r="C3" s="145"/>
      <c r="D3" s="145"/>
    </row>
    <row r="4" spans="1:4" s="36" customFormat="1" ht="15.75">
      <c r="A4" s="145" t="s">
        <v>116</v>
      </c>
      <c r="B4" s="145"/>
      <c r="C4" s="145"/>
      <c r="D4" s="145"/>
    </row>
    <row r="5" spans="1:4" s="36" customFormat="1" ht="15.75">
      <c r="A5" s="145" t="s">
        <v>190</v>
      </c>
      <c r="B5" s="145"/>
      <c r="C5" s="145"/>
      <c r="D5" s="145"/>
    </row>
    <row r="6" spans="1:4" s="36" customFormat="1" ht="15.75">
      <c r="A6" s="145" t="s">
        <v>117</v>
      </c>
      <c r="B6" s="145"/>
      <c r="C6" s="145"/>
      <c r="D6" s="145"/>
    </row>
    <row r="7" spans="1:4" s="36" customFormat="1" ht="15.75">
      <c r="A7" s="147" t="s">
        <v>118</v>
      </c>
      <c r="B7" s="147"/>
      <c r="C7" s="147"/>
      <c r="D7" s="147"/>
    </row>
    <row r="8" spans="1:4" s="36" customFormat="1" ht="15.75">
      <c r="A8" s="38" t="s">
        <v>113</v>
      </c>
      <c r="B8" s="37" t="s">
        <v>113</v>
      </c>
      <c r="C8" s="37" t="s">
        <v>113</v>
      </c>
      <c r="D8" s="39" t="s">
        <v>113</v>
      </c>
    </row>
    <row r="9" spans="1:4" s="20" customFormat="1" ht="14.25">
      <c r="A9" s="148" t="s">
        <v>220</v>
      </c>
      <c r="B9" s="148"/>
      <c r="C9" s="148"/>
      <c r="D9" s="148"/>
    </row>
    <row r="10" spans="1:4" s="20" customFormat="1" ht="14.25">
      <c r="A10" s="141" t="s">
        <v>222</v>
      </c>
      <c r="B10" s="141"/>
      <c r="C10" s="141"/>
      <c r="D10" s="141"/>
    </row>
    <row r="11" spans="1:4" ht="12.75">
      <c r="A11" s="8" t="s">
        <v>113</v>
      </c>
      <c r="B11" s="9" t="s">
        <v>113</v>
      </c>
      <c r="C11" s="8" t="s">
        <v>113</v>
      </c>
      <c r="D11" s="10" t="s">
        <v>119</v>
      </c>
    </row>
    <row r="12" spans="1:4" ht="45.75" customHeight="1">
      <c r="A12" s="25" t="s">
        <v>120</v>
      </c>
      <c r="B12" s="11" t="s">
        <v>4</v>
      </c>
      <c r="C12" s="35" t="s">
        <v>198</v>
      </c>
      <c r="D12" s="35" t="s">
        <v>199</v>
      </c>
    </row>
    <row r="13" spans="1:4" ht="12.75">
      <c r="A13" s="149" t="s">
        <v>121</v>
      </c>
      <c r="B13" s="150"/>
      <c r="C13" s="150"/>
      <c r="D13" s="151"/>
    </row>
    <row r="14" spans="1:4" s="20" customFormat="1" ht="15">
      <c r="A14" s="17" t="s">
        <v>122</v>
      </c>
      <c r="B14" s="18" t="s">
        <v>113</v>
      </c>
      <c r="C14" s="19" t="s">
        <v>113</v>
      </c>
      <c r="D14" s="19" t="s">
        <v>113</v>
      </c>
    </row>
    <row r="15" spans="1:4" s="20" customFormat="1" ht="15">
      <c r="A15" s="21" t="s">
        <v>5</v>
      </c>
      <c r="B15" s="40" t="s">
        <v>6</v>
      </c>
      <c r="C15" s="22">
        <v>195026</v>
      </c>
      <c r="D15" s="22">
        <v>528192</v>
      </c>
    </row>
    <row r="16" spans="1:4" s="20" customFormat="1" ht="15">
      <c r="A16" s="21" t="s">
        <v>123</v>
      </c>
      <c r="B16" s="40" t="s">
        <v>7</v>
      </c>
      <c r="C16" s="22"/>
      <c r="D16" s="22"/>
    </row>
    <row r="17" spans="1:4" s="20" customFormat="1" ht="15">
      <c r="A17" s="21" t="s">
        <v>124</v>
      </c>
      <c r="B17" s="40" t="s">
        <v>8</v>
      </c>
      <c r="C17" s="22"/>
      <c r="D17" s="22"/>
    </row>
    <row r="18" spans="1:4" s="20" customFormat="1" ht="30">
      <c r="A18" s="21" t="s">
        <v>125</v>
      </c>
      <c r="B18" s="40" t="s">
        <v>10</v>
      </c>
      <c r="C18" s="22"/>
      <c r="D18" s="22"/>
    </row>
    <row r="19" spans="1:4" s="20" customFormat="1" ht="15">
      <c r="A19" s="21" t="s">
        <v>126</v>
      </c>
      <c r="B19" s="40" t="s">
        <v>11</v>
      </c>
      <c r="C19" s="22"/>
      <c r="D19" s="22"/>
    </row>
    <row r="20" spans="1:4" s="20" customFormat="1" ht="15">
      <c r="A20" s="21" t="s">
        <v>127</v>
      </c>
      <c r="B20" s="40" t="s">
        <v>12</v>
      </c>
      <c r="C20" s="22"/>
      <c r="D20" s="22"/>
    </row>
    <row r="21" spans="1:4" s="20" customFormat="1" ht="18" customHeight="1">
      <c r="A21" s="44" t="s">
        <v>208</v>
      </c>
      <c r="B21" s="40" t="s">
        <v>14</v>
      </c>
      <c r="C21" s="22">
        <v>797130</v>
      </c>
      <c r="D21" s="22">
        <v>738190</v>
      </c>
    </row>
    <row r="22" spans="1:4" s="20" customFormat="1" ht="15">
      <c r="A22" s="21" t="s">
        <v>99</v>
      </c>
      <c r="B22" s="40" t="s">
        <v>128</v>
      </c>
      <c r="C22" s="22"/>
      <c r="D22" s="22"/>
    </row>
    <row r="23" spans="1:4" s="20" customFormat="1" ht="15">
      <c r="A23" s="21" t="s">
        <v>9</v>
      </c>
      <c r="B23" s="40" t="s">
        <v>129</v>
      </c>
      <c r="C23" s="22">
        <v>945980</v>
      </c>
      <c r="D23" s="22">
        <v>986514</v>
      </c>
    </row>
    <row r="24" spans="1:4" s="20" customFormat="1" ht="15">
      <c r="A24" s="21" t="s">
        <v>13</v>
      </c>
      <c r="B24" s="40" t="s">
        <v>130</v>
      </c>
      <c r="C24" s="22">
        <f>717+1000+469+881309</f>
        <v>883495</v>
      </c>
      <c r="D24" s="22">
        <v>298426</v>
      </c>
    </row>
    <row r="25" spans="1:4" s="20" customFormat="1" ht="14.25">
      <c r="A25" s="17" t="s">
        <v>192</v>
      </c>
      <c r="B25" s="41">
        <v>100</v>
      </c>
      <c r="C25" s="24">
        <f>SUM(C15:C24)</f>
        <v>2821631</v>
      </c>
      <c r="D25" s="24">
        <f>SUM(D15:D24)</f>
        <v>2551322</v>
      </c>
    </row>
    <row r="26" spans="1:4" s="20" customFormat="1" ht="30">
      <c r="A26" s="21" t="s">
        <v>131</v>
      </c>
      <c r="B26" s="42">
        <v>101</v>
      </c>
      <c r="C26" s="22">
        <v>6263</v>
      </c>
      <c r="D26" s="22"/>
    </row>
    <row r="27" spans="1:4" s="20" customFormat="1" ht="14.25">
      <c r="A27" s="17" t="s">
        <v>15</v>
      </c>
      <c r="B27" s="41" t="s">
        <v>113</v>
      </c>
      <c r="C27" s="24" t="s">
        <v>113</v>
      </c>
      <c r="D27" s="24" t="s">
        <v>113</v>
      </c>
    </row>
    <row r="28" spans="1:4" s="20" customFormat="1" ht="15">
      <c r="A28" s="21" t="s">
        <v>123</v>
      </c>
      <c r="B28" s="42">
        <v>110</v>
      </c>
      <c r="C28" s="22"/>
      <c r="D28" s="22"/>
    </row>
    <row r="29" spans="1:4" s="20" customFormat="1" ht="15">
      <c r="A29" s="21" t="s">
        <v>124</v>
      </c>
      <c r="B29" s="42">
        <v>111</v>
      </c>
      <c r="C29" s="22"/>
      <c r="D29" s="22"/>
    </row>
    <row r="30" spans="1:4" s="20" customFormat="1" ht="30">
      <c r="A30" s="21" t="s">
        <v>125</v>
      </c>
      <c r="B30" s="42">
        <v>112</v>
      </c>
      <c r="C30" s="22"/>
      <c r="D30" s="22"/>
    </row>
    <row r="31" spans="1:4" s="20" customFormat="1" ht="15">
      <c r="A31" s="21" t="s">
        <v>126</v>
      </c>
      <c r="B31" s="42">
        <v>113</v>
      </c>
      <c r="C31" s="22"/>
      <c r="D31" s="22"/>
    </row>
    <row r="32" spans="1:4" s="20" customFormat="1" ht="15">
      <c r="A32" s="21" t="s">
        <v>132</v>
      </c>
      <c r="B32" s="42">
        <v>114</v>
      </c>
      <c r="C32" s="22"/>
      <c r="D32" s="22"/>
    </row>
    <row r="33" spans="1:4" s="20" customFormat="1" ht="30">
      <c r="A33" s="21" t="s">
        <v>133</v>
      </c>
      <c r="B33" s="42">
        <v>115</v>
      </c>
      <c r="C33" s="22">
        <v>461982</v>
      </c>
      <c r="D33" s="22">
        <v>461982</v>
      </c>
    </row>
    <row r="34" spans="1:4" s="20" customFormat="1" ht="15">
      <c r="A34" s="21" t="s">
        <v>18</v>
      </c>
      <c r="B34" s="42">
        <v>116</v>
      </c>
      <c r="C34" s="22"/>
      <c r="D34" s="22"/>
    </row>
    <row r="35" spans="1:4" s="20" customFormat="1" ht="15">
      <c r="A35" s="21" t="s">
        <v>134</v>
      </c>
      <c r="B35" s="42">
        <v>117</v>
      </c>
      <c r="C35" s="22"/>
      <c r="D35" s="22"/>
    </row>
    <row r="36" spans="1:4" s="20" customFormat="1" ht="15">
      <c r="A36" s="21" t="s">
        <v>21</v>
      </c>
      <c r="B36" s="42">
        <v>118</v>
      </c>
      <c r="C36" s="22">
        <f>2138648-809843</f>
        <v>1328805</v>
      </c>
      <c r="D36" s="22">
        <v>1376454</v>
      </c>
    </row>
    <row r="37" spans="1:4" s="20" customFormat="1" ht="15">
      <c r="A37" s="21" t="s">
        <v>23</v>
      </c>
      <c r="B37" s="42">
        <v>119</v>
      </c>
      <c r="C37" s="22"/>
      <c r="D37" s="22"/>
    </row>
    <row r="38" spans="1:4" s="20" customFormat="1" ht="15">
      <c r="A38" s="21" t="s">
        <v>25</v>
      </c>
      <c r="B38" s="42">
        <v>120</v>
      </c>
      <c r="C38" s="22"/>
      <c r="D38" s="22"/>
    </row>
    <row r="39" spans="1:4" s="20" customFormat="1" ht="15">
      <c r="A39" s="21" t="s">
        <v>27</v>
      </c>
      <c r="B39" s="42">
        <v>121</v>
      </c>
      <c r="C39" s="22">
        <v>897</v>
      </c>
      <c r="D39" s="22">
        <v>726</v>
      </c>
    </row>
    <row r="40" spans="1:4" s="20" customFormat="1" ht="15">
      <c r="A40" s="21" t="s">
        <v>29</v>
      </c>
      <c r="B40" s="42">
        <v>122</v>
      </c>
      <c r="C40" s="22"/>
      <c r="D40" s="22"/>
    </row>
    <row r="41" spans="1:4" s="20" customFormat="1" ht="15">
      <c r="A41" s="21" t="s">
        <v>30</v>
      </c>
      <c r="B41" s="42">
        <v>123</v>
      </c>
      <c r="C41" s="22">
        <f>809843+54124</f>
        <v>863967</v>
      </c>
      <c r="D41" s="22">
        <v>809302</v>
      </c>
    </row>
    <row r="42" spans="1:4" s="20" customFormat="1" ht="14.25">
      <c r="A42" s="17" t="s">
        <v>193</v>
      </c>
      <c r="B42" s="41">
        <v>200</v>
      </c>
      <c r="C42" s="24">
        <f>SUM(C33:C41)</f>
        <v>2655651</v>
      </c>
      <c r="D42" s="24">
        <f>SUM(D33:D41)</f>
        <v>2648464</v>
      </c>
    </row>
    <row r="43" spans="1:4" s="20" customFormat="1" ht="14.25">
      <c r="A43" s="17" t="s">
        <v>194</v>
      </c>
      <c r="B43" s="41" t="s">
        <v>113</v>
      </c>
      <c r="C43" s="24">
        <f>C42+C25+C26</f>
        <v>5483545</v>
      </c>
      <c r="D43" s="24">
        <f>D42+D25</f>
        <v>5199786</v>
      </c>
    </row>
    <row r="44" spans="1:4" s="20" customFormat="1" ht="14.25">
      <c r="A44" s="142" t="s">
        <v>135</v>
      </c>
      <c r="B44" s="143"/>
      <c r="C44" s="143"/>
      <c r="D44" s="144"/>
    </row>
    <row r="45" spans="1:4" s="20" customFormat="1" ht="14.25">
      <c r="A45" s="17" t="s">
        <v>31</v>
      </c>
      <c r="B45" s="23" t="s">
        <v>113</v>
      </c>
      <c r="C45" s="23" t="s">
        <v>113</v>
      </c>
      <c r="D45" s="23" t="s">
        <v>113</v>
      </c>
    </row>
    <row r="46" spans="1:4" s="20" customFormat="1" ht="15">
      <c r="A46" s="21" t="s">
        <v>136</v>
      </c>
      <c r="B46" s="12">
        <v>210</v>
      </c>
      <c r="C46" s="22">
        <v>984133</v>
      </c>
      <c r="D46" s="22">
        <v>1301157</v>
      </c>
    </row>
    <row r="47" spans="1:4" s="20" customFormat="1" ht="15">
      <c r="A47" s="21" t="s">
        <v>124</v>
      </c>
      <c r="B47" s="12">
        <v>211</v>
      </c>
      <c r="C47" s="22"/>
      <c r="D47" s="22"/>
    </row>
    <row r="48" spans="1:4" s="20" customFormat="1" ht="15">
      <c r="A48" s="21" t="s">
        <v>137</v>
      </c>
      <c r="B48" s="12">
        <v>212</v>
      </c>
      <c r="C48" s="22"/>
      <c r="D48" s="22"/>
    </row>
    <row r="49" spans="1:4" s="20" customFormat="1" ht="15">
      <c r="A49" s="44" t="s">
        <v>209</v>
      </c>
      <c r="B49" s="12">
        <v>213</v>
      </c>
      <c r="C49" s="22">
        <v>1238450</v>
      </c>
      <c r="D49" s="22">
        <v>675875</v>
      </c>
    </row>
    <row r="50" spans="1:4" s="20" customFormat="1" ht="15">
      <c r="A50" s="21" t="s">
        <v>138</v>
      </c>
      <c r="B50" s="12">
        <v>214</v>
      </c>
      <c r="C50" s="22">
        <v>33664</v>
      </c>
      <c r="D50" s="22">
        <v>33664</v>
      </c>
    </row>
    <row r="51" spans="1:4" s="20" customFormat="1" ht="15">
      <c r="A51" s="21" t="s">
        <v>139</v>
      </c>
      <c r="B51" s="12">
        <v>215</v>
      </c>
      <c r="C51" s="22">
        <v>18235</v>
      </c>
      <c r="D51" s="22">
        <v>21955</v>
      </c>
    </row>
    <row r="52" spans="1:4" s="20" customFormat="1" ht="15">
      <c r="A52" s="21" t="s">
        <v>140</v>
      </c>
      <c r="B52" s="12">
        <v>216</v>
      </c>
      <c r="C52" s="22">
        <v>27788</v>
      </c>
      <c r="D52" s="22">
        <v>21833</v>
      </c>
    </row>
    <row r="53" spans="1:4" s="20" customFormat="1" ht="15">
      <c r="A53" s="21" t="s">
        <v>33</v>
      </c>
      <c r="B53" s="12">
        <v>217</v>
      </c>
      <c r="C53" s="22">
        <f>84282-18235+7030+484+172765</f>
        <v>246326</v>
      </c>
      <c r="D53" s="22">
        <f>4123+128830</f>
        <v>132953</v>
      </c>
    </row>
    <row r="54" spans="1:4" s="20" customFormat="1" ht="27">
      <c r="A54" s="17" t="s">
        <v>204</v>
      </c>
      <c r="B54" s="11">
        <v>300</v>
      </c>
      <c r="C54" s="24">
        <f>SUM(C46:C53)</f>
        <v>2548596</v>
      </c>
      <c r="D54" s="24">
        <f>SUM(D46:D53)</f>
        <v>2187437</v>
      </c>
    </row>
    <row r="55" spans="1:4" s="20" customFormat="1" ht="30">
      <c r="A55" s="21" t="s">
        <v>141</v>
      </c>
      <c r="B55" s="12">
        <v>301</v>
      </c>
      <c r="C55" s="22"/>
      <c r="D55" s="22"/>
    </row>
    <row r="56" spans="1:4" s="20" customFormat="1" ht="14.25">
      <c r="A56" s="17" t="s">
        <v>34</v>
      </c>
      <c r="B56" s="11" t="s">
        <v>113</v>
      </c>
      <c r="C56" s="24" t="s">
        <v>113</v>
      </c>
      <c r="D56" s="24" t="s">
        <v>113</v>
      </c>
    </row>
    <row r="57" spans="1:4" s="20" customFormat="1" ht="15">
      <c r="A57" s="21" t="s">
        <v>136</v>
      </c>
      <c r="B57" s="12">
        <v>310</v>
      </c>
      <c r="C57" s="22">
        <v>328610</v>
      </c>
      <c r="D57" s="22">
        <v>635802</v>
      </c>
    </row>
    <row r="58" spans="1:4" s="20" customFormat="1" ht="15">
      <c r="A58" s="21" t="s">
        <v>124</v>
      </c>
      <c r="B58" s="12">
        <v>311</v>
      </c>
      <c r="C58" s="22"/>
      <c r="D58" s="22"/>
    </row>
    <row r="59" spans="1:4" s="20" customFormat="1" ht="15">
      <c r="A59" s="21" t="s">
        <v>142</v>
      </c>
      <c r="B59" s="12">
        <v>312</v>
      </c>
      <c r="C59" s="22"/>
      <c r="D59" s="22"/>
    </row>
    <row r="60" spans="1:4" s="20" customFormat="1" ht="15">
      <c r="A60" s="44" t="s">
        <v>210</v>
      </c>
      <c r="B60" s="12">
        <v>313</v>
      </c>
      <c r="C60" s="22"/>
      <c r="D60" s="22"/>
    </row>
    <row r="61" spans="1:4" s="20" customFormat="1" ht="15">
      <c r="A61" s="21" t="s">
        <v>143</v>
      </c>
      <c r="B61" s="12">
        <v>314</v>
      </c>
      <c r="C61" s="22"/>
      <c r="D61" s="22"/>
    </row>
    <row r="62" spans="1:4" s="20" customFormat="1" ht="15">
      <c r="A62" s="21" t="s">
        <v>38</v>
      </c>
      <c r="B62" s="12">
        <v>315</v>
      </c>
      <c r="C62" s="22">
        <v>159542</v>
      </c>
      <c r="D62" s="22">
        <v>159542</v>
      </c>
    </row>
    <row r="63" spans="1:4" s="20" customFormat="1" ht="15">
      <c r="A63" s="21" t="s">
        <v>39</v>
      </c>
      <c r="B63" s="12">
        <v>316</v>
      </c>
      <c r="C63" s="22">
        <v>48887</v>
      </c>
      <c r="D63" s="22">
        <v>48887</v>
      </c>
    </row>
    <row r="64" spans="1:4" s="20" customFormat="1" ht="27">
      <c r="A64" s="17" t="s">
        <v>205</v>
      </c>
      <c r="B64" s="11">
        <v>400</v>
      </c>
      <c r="C64" s="24">
        <f>SUM(C57:C63)</f>
        <v>537039</v>
      </c>
      <c r="D64" s="24">
        <f>SUM(D57:D63)</f>
        <v>844231</v>
      </c>
    </row>
    <row r="65" spans="1:4" s="20" customFormat="1" ht="14.25">
      <c r="A65" s="17" t="s">
        <v>40</v>
      </c>
      <c r="B65" s="11" t="s">
        <v>113</v>
      </c>
      <c r="C65" s="24" t="s">
        <v>113</v>
      </c>
      <c r="D65" s="24" t="s">
        <v>113</v>
      </c>
    </row>
    <row r="66" spans="1:4" s="20" customFormat="1" ht="15">
      <c r="A66" s="21" t="s">
        <v>144</v>
      </c>
      <c r="B66" s="12">
        <v>410</v>
      </c>
      <c r="C66" s="22">
        <v>600209</v>
      </c>
      <c r="D66" s="22">
        <v>600209</v>
      </c>
    </row>
    <row r="67" spans="1:4" s="20" customFormat="1" ht="15">
      <c r="A67" s="21" t="s">
        <v>42</v>
      </c>
      <c r="B67" s="12">
        <v>411</v>
      </c>
      <c r="C67" s="22"/>
      <c r="D67" s="22"/>
    </row>
    <row r="68" spans="1:4" s="20" customFormat="1" ht="15">
      <c r="A68" s="21" t="s">
        <v>44</v>
      </c>
      <c r="B68" s="12">
        <v>412</v>
      </c>
      <c r="C68" s="22">
        <v>-190</v>
      </c>
      <c r="D68" s="22">
        <v>-190</v>
      </c>
    </row>
    <row r="69" spans="1:4" s="20" customFormat="1" ht="15">
      <c r="A69" s="21" t="s">
        <v>145</v>
      </c>
      <c r="B69" s="12">
        <v>413</v>
      </c>
      <c r="C69" s="22">
        <v>265100</v>
      </c>
      <c r="D69" s="22">
        <v>298921</v>
      </c>
    </row>
    <row r="70" spans="1:4" s="20" customFormat="1" ht="15">
      <c r="A70" s="21" t="s">
        <v>146</v>
      </c>
      <c r="B70" s="12">
        <v>414</v>
      </c>
      <c r="C70" s="22">
        <f>D70+'форма 2'!C23+33821</f>
        <v>1532791</v>
      </c>
      <c r="D70" s="22">
        <v>1269178</v>
      </c>
    </row>
    <row r="71" spans="1:4" s="20" customFormat="1" ht="30">
      <c r="A71" s="21" t="s">
        <v>147</v>
      </c>
      <c r="B71" s="12">
        <v>420</v>
      </c>
      <c r="C71" s="7"/>
      <c r="D71" s="7"/>
    </row>
    <row r="72" spans="1:4" s="20" customFormat="1" ht="15">
      <c r="A72" s="21" t="s">
        <v>148</v>
      </c>
      <c r="B72" s="18">
        <v>421</v>
      </c>
      <c r="C72" s="22">
        <f>C70</f>
        <v>1532791</v>
      </c>
      <c r="D72" s="22">
        <f>D70</f>
        <v>1269178</v>
      </c>
    </row>
    <row r="73" spans="1:4" s="20" customFormat="1" ht="14.25">
      <c r="A73" s="17" t="s">
        <v>207</v>
      </c>
      <c r="B73" s="23">
        <v>500</v>
      </c>
      <c r="C73" s="24">
        <f>SUM(C66:C72)-C72</f>
        <v>2397910</v>
      </c>
      <c r="D73" s="24">
        <f>SUM(D66:D72)-D72</f>
        <v>2168118</v>
      </c>
    </row>
    <row r="74" spans="1:4" s="20" customFormat="1" ht="14.25">
      <c r="A74" s="17" t="s">
        <v>206</v>
      </c>
      <c r="B74" s="23" t="s">
        <v>113</v>
      </c>
      <c r="C74" s="24">
        <f>C73+C64+C54</f>
        <v>5483545</v>
      </c>
      <c r="D74" s="24">
        <f>D73+D64+D54</f>
        <v>5199786</v>
      </c>
    </row>
    <row r="75" spans="1:4" s="20" customFormat="1" ht="15">
      <c r="A75" s="106" t="s">
        <v>47</v>
      </c>
      <c r="B75" s="27" t="s">
        <v>113</v>
      </c>
      <c r="C75" s="28">
        <f>C93</f>
        <v>3994.705</v>
      </c>
      <c r="D75" s="28">
        <f>D93</f>
        <v>3612.0033333333336</v>
      </c>
    </row>
    <row r="76" spans="1:4" s="20" customFormat="1" ht="15">
      <c r="A76" s="26"/>
      <c r="B76" s="27"/>
      <c r="C76" s="104"/>
      <c r="D76" s="104"/>
    </row>
    <row r="77" spans="1:4" s="20" customFormat="1" ht="15">
      <c r="A77" s="27" t="s">
        <v>113</v>
      </c>
      <c r="B77" s="27"/>
      <c r="C77" s="29"/>
      <c r="D77" s="29"/>
    </row>
    <row r="78" spans="1:4" s="20" customFormat="1" ht="15">
      <c r="A78" s="43" t="s">
        <v>149</v>
      </c>
      <c r="B78" s="31" t="s">
        <v>113</v>
      </c>
      <c r="C78" s="30" t="s">
        <v>113</v>
      </c>
      <c r="D78" s="31" t="s">
        <v>113</v>
      </c>
    </row>
    <row r="79" spans="1:4" s="20" customFormat="1" ht="15">
      <c r="A79" s="32" t="s">
        <v>150</v>
      </c>
      <c r="B79" s="31" t="s">
        <v>113</v>
      </c>
      <c r="C79" s="33" t="s">
        <v>151</v>
      </c>
      <c r="D79" s="31" t="s">
        <v>113</v>
      </c>
    </row>
    <row r="80" spans="1:4" s="20" customFormat="1" ht="15">
      <c r="A80" s="43" t="s">
        <v>152</v>
      </c>
      <c r="B80" s="31" t="s">
        <v>113</v>
      </c>
      <c r="C80" s="30" t="s">
        <v>113</v>
      </c>
      <c r="D80" s="31" t="s">
        <v>113</v>
      </c>
    </row>
    <row r="81" spans="1:4" ht="12.75">
      <c r="A81" s="15" t="s">
        <v>153</v>
      </c>
      <c r="B81" s="13" t="s">
        <v>113</v>
      </c>
      <c r="C81" s="16" t="s">
        <v>151</v>
      </c>
      <c r="D81" s="14" t="s">
        <v>113</v>
      </c>
    </row>
    <row r="82" spans="1:4" ht="12.75">
      <c r="A82" s="146" t="s">
        <v>154</v>
      </c>
      <c r="B82" s="146"/>
      <c r="C82" s="146"/>
      <c r="D82" s="146"/>
    </row>
    <row r="84" spans="1:4" ht="15">
      <c r="A84" s="78" t="s">
        <v>211</v>
      </c>
      <c r="B84" s="119"/>
      <c r="C84" s="78"/>
      <c r="D84" s="78"/>
    </row>
    <row r="85" spans="1:4" ht="15">
      <c r="A85" s="78" t="s">
        <v>212</v>
      </c>
      <c r="B85" s="119"/>
      <c r="C85" s="120">
        <f>C92</f>
        <v>2396823</v>
      </c>
      <c r="D85" s="120">
        <f>D92</f>
        <v>2167202</v>
      </c>
    </row>
    <row r="86" spans="1:4" ht="15">
      <c r="A86" s="78" t="s">
        <v>213</v>
      </c>
      <c r="B86" s="119"/>
      <c r="C86" s="78">
        <v>600</v>
      </c>
      <c r="D86" s="78">
        <v>600</v>
      </c>
    </row>
    <row r="87" spans="1:4" ht="15">
      <c r="A87" s="78" t="s">
        <v>214</v>
      </c>
      <c r="B87" s="119"/>
      <c r="C87" s="78">
        <v>4115</v>
      </c>
      <c r="D87" s="78">
        <v>3612</v>
      </c>
    </row>
    <row r="88" spans="1:4" ht="15">
      <c r="A88" s="78" t="s">
        <v>215</v>
      </c>
      <c r="B88" s="119"/>
      <c r="C88" s="120">
        <f>C43</f>
        <v>5483545</v>
      </c>
      <c r="D88" s="120">
        <f>D43</f>
        <v>5199786</v>
      </c>
    </row>
    <row r="89" spans="1:4" ht="15">
      <c r="A89" s="78" t="s">
        <v>216</v>
      </c>
      <c r="B89" s="119"/>
      <c r="C89" s="120">
        <f>C39</f>
        <v>897</v>
      </c>
      <c r="D89" s="120">
        <f>D39</f>
        <v>726</v>
      </c>
    </row>
    <row r="90" spans="1:4" ht="15">
      <c r="A90" s="78" t="s">
        <v>217</v>
      </c>
      <c r="B90" s="119"/>
      <c r="C90" s="120">
        <f>C54+C64</f>
        <v>3085635</v>
      </c>
      <c r="D90" s="120">
        <f>D54+D64</f>
        <v>3031668</v>
      </c>
    </row>
    <row r="91" spans="1:4" ht="15">
      <c r="A91" s="78" t="s">
        <v>218</v>
      </c>
      <c r="B91" s="119"/>
      <c r="C91" s="78">
        <v>190</v>
      </c>
      <c r="D91" s="78">
        <v>190</v>
      </c>
    </row>
    <row r="92" spans="1:4" ht="15">
      <c r="A92" s="78" t="s">
        <v>219</v>
      </c>
      <c r="B92" s="119"/>
      <c r="C92" s="120">
        <f>C88-C89-C90-C91</f>
        <v>2396823</v>
      </c>
      <c r="D92" s="120">
        <f>D88-D89-D90-D91</f>
        <v>2167202</v>
      </c>
    </row>
    <row r="93" spans="1:4" ht="15">
      <c r="A93" s="78"/>
      <c r="B93" s="119"/>
      <c r="C93" s="121">
        <f>C92/C86</f>
        <v>3994.705</v>
      </c>
      <c r="D93" s="121">
        <f>D92/D86</f>
        <v>3612.0033333333336</v>
      </c>
    </row>
    <row r="94" spans="3:4" ht="15">
      <c r="C94" s="105"/>
      <c r="D94" s="105"/>
    </row>
  </sheetData>
  <sheetProtection/>
  <mergeCells count="12">
    <mergeCell ref="A13:D13"/>
    <mergeCell ref="A1:D1"/>
    <mergeCell ref="A44:D44"/>
    <mergeCell ref="A2:D2"/>
    <mergeCell ref="A3:D3"/>
    <mergeCell ref="A4:D4"/>
    <mergeCell ref="A5:D5"/>
    <mergeCell ref="A82:D82"/>
    <mergeCell ref="A6:D6"/>
    <mergeCell ref="A7:D7"/>
    <mergeCell ref="A9:D9"/>
    <mergeCell ref="A10:D10"/>
  </mergeCells>
  <printOptions/>
  <pageMargins left="0.53" right="0.22" top="0.36" bottom="0.6" header="0.3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43">
      <selection activeCell="A10" sqref="A10"/>
    </sheetView>
  </sheetViews>
  <sheetFormatPr defaultColWidth="9.140625" defaultRowHeight="12.75"/>
  <cols>
    <col min="1" max="1" width="75.7109375" style="1" customWidth="1"/>
    <col min="2" max="2" width="8.421875" style="1" customWidth="1"/>
    <col min="3" max="4" width="15.7109375" style="1" customWidth="1"/>
    <col min="5" max="5" width="15.421875" style="0" customWidth="1"/>
  </cols>
  <sheetData>
    <row r="1" spans="1:4" ht="14.25">
      <c r="A1" s="136" t="s">
        <v>96</v>
      </c>
      <c r="B1" s="136"/>
      <c r="C1" s="136"/>
      <c r="D1" s="136"/>
    </row>
    <row r="2" spans="1:4" ht="15.75">
      <c r="A2" s="153" t="s">
        <v>221</v>
      </c>
      <c r="B2" s="153"/>
      <c r="C2" s="153"/>
      <c r="D2" s="153"/>
    </row>
    <row r="3" spans="1:4" ht="14.25">
      <c r="A3" s="141" t="s">
        <v>224</v>
      </c>
      <c r="B3" s="141"/>
      <c r="C3" s="141"/>
      <c r="D3" s="141"/>
    </row>
    <row r="4" spans="1:4" ht="15">
      <c r="A4" s="27" t="s">
        <v>113</v>
      </c>
      <c r="B4" s="27" t="s">
        <v>113</v>
      </c>
      <c r="C4" s="27" t="s">
        <v>113</v>
      </c>
      <c r="D4" s="34" t="s">
        <v>119</v>
      </c>
    </row>
    <row r="5" spans="1:4" ht="48" customHeight="1">
      <c r="A5" s="135" t="s">
        <v>0</v>
      </c>
      <c r="B5" s="135" t="s">
        <v>4</v>
      </c>
      <c r="C5" s="134" t="s">
        <v>200</v>
      </c>
      <c r="D5" s="134" t="s">
        <v>201</v>
      </c>
    </row>
    <row r="6" spans="1:4" ht="15.75">
      <c r="A6" s="107" t="s">
        <v>155</v>
      </c>
      <c r="B6" s="115" t="s">
        <v>6</v>
      </c>
      <c r="C6" s="108">
        <v>4354313</v>
      </c>
      <c r="D6" s="108">
        <v>4449008</v>
      </c>
    </row>
    <row r="7" spans="1:4" ht="15.75">
      <c r="A7" s="107" t="s">
        <v>156</v>
      </c>
      <c r="B7" s="115" t="s">
        <v>7</v>
      </c>
      <c r="C7" s="108">
        <v>3624653</v>
      </c>
      <c r="D7" s="108">
        <v>3753118</v>
      </c>
    </row>
    <row r="8" spans="1:4" ht="15.75">
      <c r="A8" s="109" t="s">
        <v>157</v>
      </c>
      <c r="B8" s="116" t="s">
        <v>8</v>
      </c>
      <c r="C8" s="110">
        <f>C6-C7</f>
        <v>729660</v>
      </c>
      <c r="D8" s="110">
        <f>D6-D7</f>
        <v>695890</v>
      </c>
    </row>
    <row r="9" spans="1:4" ht="15.75">
      <c r="A9" s="107" t="s">
        <v>100</v>
      </c>
      <c r="B9" s="115" t="s">
        <v>10</v>
      </c>
      <c r="C9" s="108">
        <v>55949</v>
      </c>
      <c r="D9" s="108">
        <v>53065</v>
      </c>
    </row>
    <row r="10" spans="1:4" ht="15.75">
      <c r="A10" s="107" t="s">
        <v>2</v>
      </c>
      <c r="B10" s="115" t="s">
        <v>11</v>
      </c>
      <c r="C10" s="108">
        <v>251253</v>
      </c>
      <c r="D10" s="108">
        <v>182915</v>
      </c>
    </row>
    <row r="11" spans="1:4" ht="15.75">
      <c r="A11" s="107" t="s">
        <v>3</v>
      </c>
      <c r="B11" s="115" t="s">
        <v>12</v>
      </c>
      <c r="C11" s="108">
        <v>70829</v>
      </c>
      <c r="D11" s="108">
        <v>2617</v>
      </c>
    </row>
    <row r="12" spans="1:4" ht="15.75">
      <c r="A12" s="107" t="s">
        <v>1</v>
      </c>
      <c r="B12" s="115" t="s">
        <v>14</v>
      </c>
      <c r="C12" s="108">
        <v>14995</v>
      </c>
      <c r="D12" s="108">
        <v>9152</v>
      </c>
    </row>
    <row r="13" spans="1:4" ht="15.75">
      <c r="A13" s="109" t="s">
        <v>158</v>
      </c>
      <c r="B13" s="116" t="s">
        <v>16</v>
      </c>
      <c r="C13" s="110">
        <f>C8-C9-C10-C11+C12</f>
        <v>366624</v>
      </c>
      <c r="D13" s="110">
        <f>D8-D9-D10-D11+D12</f>
        <v>466445</v>
      </c>
    </row>
    <row r="14" spans="1:4" ht="15.75">
      <c r="A14" s="107" t="s">
        <v>159</v>
      </c>
      <c r="B14" s="115" t="s">
        <v>17</v>
      </c>
      <c r="C14" s="108"/>
      <c r="D14" s="108"/>
    </row>
    <row r="15" spans="1:4" ht="15.75">
      <c r="A15" s="107" t="s">
        <v>101</v>
      </c>
      <c r="B15" s="115" t="s">
        <v>19</v>
      </c>
      <c r="C15" s="108">
        <v>79384</v>
      </c>
      <c r="D15" s="108">
        <v>52993</v>
      </c>
    </row>
    <row r="16" spans="1:4" ht="33.75" customHeight="1">
      <c r="A16" s="107" t="s">
        <v>160</v>
      </c>
      <c r="B16" s="115" t="s">
        <v>20</v>
      </c>
      <c r="C16" s="108"/>
      <c r="D16" s="108"/>
    </row>
    <row r="17" spans="1:4" ht="15.75">
      <c r="A17" s="107" t="s">
        <v>161</v>
      </c>
      <c r="B17" s="115" t="s">
        <v>22</v>
      </c>
      <c r="C17" s="108"/>
      <c r="D17" s="108"/>
    </row>
    <row r="18" spans="1:4" ht="15.75">
      <c r="A18" s="107" t="s">
        <v>162</v>
      </c>
      <c r="B18" s="115" t="s">
        <v>24</v>
      </c>
      <c r="C18" s="108"/>
      <c r="D18" s="108"/>
    </row>
    <row r="19" spans="1:4" ht="15.75">
      <c r="A19" s="109" t="s">
        <v>163</v>
      </c>
      <c r="B19" s="117">
        <v>100</v>
      </c>
      <c r="C19" s="110">
        <f>C13-C15</f>
        <v>287240</v>
      </c>
      <c r="D19" s="110">
        <f>D13-D15</f>
        <v>413452</v>
      </c>
    </row>
    <row r="20" spans="1:4" ht="15.75">
      <c r="A20" s="107" t="s">
        <v>102</v>
      </c>
      <c r="B20" s="118">
        <v>101</v>
      </c>
      <c r="C20" s="108">
        <f>C19*20%</f>
        <v>57448</v>
      </c>
      <c r="D20" s="108">
        <f>D19*20%</f>
        <v>82690.40000000001</v>
      </c>
    </row>
    <row r="21" spans="1:4" ht="31.5">
      <c r="A21" s="109" t="s">
        <v>164</v>
      </c>
      <c r="B21" s="117">
        <v>200</v>
      </c>
      <c r="C21" s="110">
        <f>C19-C20</f>
        <v>229792</v>
      </c>
      <c r="D21" s="110">
        <f>D19-D20</f>
        <v>330761.6</v>
      </c>
    </row>
    <row r="22" spans="1:4" ht="18.75" customHeight="1">
      <c r="A22" s="107" t="s">
        <v>165</v>
      </c>
      <c r="B22" s="118">
        <v>201</v>
      </c>
      <c r="C22" s="108"/>
      <c r="D22" s="108"/>
    </row>
    <row r="23" spans="1:4" ht="15.75">
      <c r="A23" s="109" t="s">
        <v>166</v>
      </c>
      <c r="B23" s="117">
        <v>300</v>
      </c>
      <c r="C23" s="110">
        <f>C21</f>
        <v>229792</v>
      </c>
      <c r="D23" s="110">
        <f>D21</f>
        <v>330761.6</v>
      </c>
    </row>
    <row r="24" spans="1:4" ht="15.75">
      <c r="A24" s="107" t="s">
        <v>103</v>
      </c>
      <c r="B24" s="118" t="s">
        <v>113</v>
      </c>
      <c r="C24" s="112"/>
      <c r="D24" s="112"/>
    </row>
    <row r="25" spans="1:4" ht="15.75">
      <c r="A25" s="107" t="s">
        <v>167</v>
      </c>
      <c r="B25" s="118" t="s">
        <v>113</v>
      </c>
      <c r="C25" s="112"/>
      <c r="D25" s="112"/>
    </row>
    <row r="26" spans="1:4" ht="15.75">
      <c r="A26" s="109" t="s">
        <v>168</v>
      </c>
      <c r="B26" s="117">
        <v>400</v>
      </c>
      <c r="C26" s="113"/>
      <c r="D26" s="113"/>
    </row>
    <row r="27" spans="1:4" ht="15.75">
      <c r="A27" s="154" t="s">
        <v>51</v>
      </c>
      <c r="B27" s="155"/>
      <c r="C27" s="155"/>
      <c r="D27" s="156"/>
    </row>
    <row r="28" spans="1:4" ht="15.75">
      <c r="A28" s="107" t="s">
        <v>98</v>
      </c>
      <c r="B28" s="118">
        <v>410</v>
      </c>
      <c r="C28" s="112"/>
      <c r="D28" s="112"/>
    </row>
    <row r="29" spans="1:4" ht="16.5" customHeight="1">
      <c r="A29" s="107" t="s">
        <v>169</v>
      </c>
      <c r="B29" s="118">
        <v>411</v>
      </c>
      <c r="C29" s="112"/>
      <c r="D29" s="112"/>
    </row>
    <row r="30" spans="1:4" ht="30" customHeight="1">
      <c r="A30" s="107" t="s">
        <v>170</v>
      </c>
      <c r="B30" s="118">
        <v>412</v>
      </c>
      <c r="C30" s="112"/>
      <c r="D30" s="112"/>
    </row>
    <row r="31" spans="1:4" ht="15.75">
      <c r="A31" s="107" t="s">
        <v>171</v>
      </c>
      <c r="B31" s="118">
        <v>413</v>
      </c>
      <c r="C31" s="112"/>
      <c r="D31" s="112"/>
    </row>
    <row r="32" spans="1:4" ht="31.5">
      <c r="A32" s="107" t="s">
        <v>172</v>
      </c>
      <c r="B32" s="118">
        <v>414</v>
      </c>
      <c r="C32" s="112"/>
      <c r="D32" s="112"/>
    </row>
    <row r="33" spans="1:4" ht="15.75">
      <c r="A33" s="107" t="s">
        <v>173</v>
      </c>
      <c r="B33" s="118">
        <v>415</v>
      </c>
      <c r="C33" s="112"/>
      <c r="D33" s="112"/>
    </row>
    <row r="34" spans="1:4" ht="15.75">
      <c r="A34" s="107" t="s">
        <v>174</v>
      </c>
      <c r="B34" s="118">
        <v>416</v>
      </c>
      <c r="C34" s="112"/>
      <c r="D34" s="112"/>
    </row>
    <row r="35" spans="1:4" ht="15.75">
      <c r="A35" s="107" t="s">
        <v>175</v>
      </c>
      <c r="B35" s="118">
        <v>417</v>
      </c>
      <c r="C35" s="112"/>
      <c r="D35" s="112"/>
    </row>
    <row r="36" spans="1:4" ht="15.75">
      <c r="A36" s="107" t="s">
        <v>176</v>
      </c>
      <c r="B36" s="118">
        <v>418</v>
      </c>
      <c r="C36" s="108">
        <v>33821</v>
      </c>
      <c r="D36" s="108">
        <v>10815</v>
      </c>
    </row>
    <row r="37" spans="1:4" ht="15.75">
      <c r="A37" s="114" t="s">
        <v>177</v>
      </c>
      <c r="B37" s="118">
        <v>419</v>
      </c>
      <c r="C37" s="108">
        <v>-33821</v>
      </c>
      <c r="D37" s="108">
        <v>-10815</v>
      </c>
    </row>
    <row r="38" spans="1:4" ht="15.75">
      <c r="A38" s="107" t="s">
        <v>178</v>
      </c>
      <c r="B38" s="118">
        <v>420</v>
      </c>
      <c r="C38" s="108"/>
      <c r="D38" s="108"/>
    </row>
    <row r="39" spans="1:4" ht="15.75">
      <c r="A39" s="109" t="s">
        <v>179</v>
      </c>
      <c r="B39" s="117">
        <v>500</v>
      </c>
      <c r="C39" s="110">
        <f>C23</f>
        <v>229792</v>
      </c>
      <c r="D39" s="110">
        <f>D23</f>
        <v>330761.6</v>
      </c>
    </row>
    <row r="40" spans="1:4" ht="15.75">
      <c r="A40" s="107" t="s">
        <v>104</v>
      </c>
      <c r="B40" s="118" t="s">
        <v>113</v>
      </c>
      <c r="C40" s="108" t="s">
        <v>113</v>
      </c>
      <c r="D40" s="108" t="s">
        <v>113</v>
      </c>
    </row>
    <row r="41" spans="1:4" ht="15.75">
      <c r="A41" s="107" t="s">
        <v>103</v>
      </c>
      <c r="B41" s="111" t="s">
        <v>113</v>
      </c>
      <c r="C41" s="108"/>
      <c r="D41" s="108"/>
    </row>
    <row r="42" spans="1:4" ht="15.75">
      <c r="A42" s="107" t="s">
        <v>105</v>
      </c>
      <c r="B42" s="111" t="s">
        <v>113</v>
      </c>
      <c r="C42" s="108">
        <f>C39</f>
        <v>229792</v>
      </c>
      <c r="D42" s="108">
        <f>D39</f>
        <v>330761.6</v>
      </c>
    </row>
    <row r="43" spans="1:4" ht="15.75">
      <c r="A43" s="109" t="s">
        <v>106</v>
      </c>
      <c r="B43" s="117">
        <v>600</v>
      </c>
      <c r="C43" s="113"/>
      <c r="D43" s="113"/>
    </row>
    <row r="44" spans="1:4" ht="15.75">
      <c r="A44" s="154" t="s">
        <v>51</v>
      </c>
      <c r="B44" s="155"/>
      <c r="C44" s="155"/>
      <c r="D44" s="156"/>
    </row>
    <row r="45" spans="1:4" ht="15.75">
      <c r="A45" s="107" t="s">
        <v>107</v>
      </c>
      <c r="B45" s="111" t="s">
        <v>113</v>
      </c>
      <c r="C45" s="112" t="s">
        <v>113</v>
      </c>
      <c r="D45" s="112" t="s">
        <v>113</v>
      </c>
    </row>
    <row r="46" spans="1:4" ht="15.75">
      <c r="A46" s="107" t="s">
        <v>108</v>
      </c>
      <c r="B46" s="111" t="s">
        <v>113</v>
      </c>
      <c r="C46" s="108">
        <f>C42/600</f>
        <v>382.9866666666667</v>
      </c>
      <c r="D46" s="108">
        <f>D42/600</f>
        <v>551.2693333333333</v>
      </c>
    </row>
    <row r="47" spans="1:4" ht="15.75">
      <c r="A47" s="107" t="s">
        <v>109</v>
      </c>
      <c r="B47" s="111" t="s">
        <v>113</v>
      </c>
      <c r="C47" s="112"/>
      <c r="D47" s="112"/>
    </row>
    <row r="48" spans="1:4" ht="15.75">
      <c r="A48" s="107" t="s">
        <v>110</v>
      </c>
      <c r="B48" s="111" t="s">
        <v>113</v>
      </c>
      <c r="C48" s="112" t="s">
        <v>113</v>
      </c>
      <c r="D48" s="112" t="s">
        <v>113</v>
      </c>
    </row>
    <row r="49" spans="1:4" ht="15.75">
      <c r="A49" s="107" t="s">
        <v>108</v>
      </c>
      <c r="B49" s="111" t="s">
        <v>113</v>
      </c>
      <c r="C49" s="112"/>
      <c r="D49" s="112"/>
    </row>
    <row r="50" spans="1:4" ht="15.75">
      <c r="A50" s="107" t="s">
        <v>109</v>
      </c>
      <c r="B50" s="111" t="s">
        <v>113</v>
      </c>
      <c r="C50" s="112"/>
      <c r="D50" s="112"/>
    </row>
    <row r="51" spans="1:4" ht="15">
      <c r="A51" s="27" t="s">
        <v>113</v>
      </c>
      <c r="B51" s="27" t="s">
        <v>113</v>
      </c>
      <c r="C51" s="27" t="s">
        <v>113</v>
      </c>
      <c r="D51" s="27" t="s">
        <v>113</v>
      </c>
    </row>
    <row r="52" spans="1:4" ht="15">
      <c r="A52" s="43" t="s">
        <v>149</v>
      </c>
      <c r="B52" s="31" t="s">
        <v>113</v>
      </c>
      <c r="C52" s="30" t="s">
        <v>113</v>
      </c>
      <c r="D52" s="31" t="s">
        <v>113</v>
      </c>
    </row>
    <row r="53" spans="1:4" ht="15">
      <c r="A53" s="32" t="s">
        <v>150</v>
      </c>
      <c r="B53" s="31" t="s">
        <v>113</v>
      </c>
      <c r="C53" s="33" t="s">
        <v>151</v>
      </c>
      <c r="D53" s="31" t="s">
        <v>113</v>
      </c>
    </row>
    <row r="54" spans="1:4" ht="15">
      <c r="A54" s="43" t="s">
        <v>152</v>
      </c>
      <c r="B54" s="31" t="s">
        <v>113</v>
      </c>
      <c r="C54" s="30" t="s">
        <v>113</v>
      </c>
      <c r="D54" s="31" t="s">
        <v>113</v>
      </c>
    </row>
    <row r="55" spans="1:4" ht="12.75">
      <c r="A55" s="15" t="s">
        <v>153</v>
      </c>
      <c r="B55" s="13" t="s">
        <v>113</v>
      </c>
      <c r="C55" s="16" t="s">
        <v>151</v>
      </c>
      <c r="D55" s="14" t="s">
        <v>113</v>
      </c>
    </row>
    <row r="56" spans="1:4" ht="12.75">
      <c r="A56" s="146" t="s">
        <v>154</v>
      </c>
      <c r="B56" s="146"/>
      <c r="C56" s="146"/>
      <c r="D56" s="146"/>
    </row>
    <row r="57" spans="1:4" ht="15">
      <c r="A57" s="31"/>
      <c r="B57" s="31"/>
      <c r="C57" s="31"/>
      <c r="D57" s="31"/>
    </row>
  </sheetData>
  <sheetProtection/>
  <mergeCells count="6">
    <mergeCell ref="A2:D2"/>
    <mergeCell ref="A3:D3"/>
    <mergeCell ref="A27:D27"/>
    <mergeCell ref="A44:D44"/>
    <mergeCell ref="A56:D56"/>
    <mergeCell ref="A1:D1"/>
  </mergeCells>
  <printOptions/>
  <pageMargins left="0.35" right="0.2362204724409449" top="0.31496062992125984" bottom="0.2362204724409449" header="0.2755905511811024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Фатима</cp:lastModifiedBy>
  <cp:lastPrinted>2014-10-21T06:49:43Z</cp:lastPrinted>
  <dcterms:created xsi:type="dcterms:W3CDTF">1996-10-08T23:32:33Z</dcterms:created>
  <dcterms:modified xsi:type="dcterms:W3CDTF">2014-10-21T06:50:41Z</dcterms:modified>
  <cp:category/>
  <cp:version/>
  <cp:contentType/>
  <cp:contentStatus/>
</cp:coreProperties>
</file>