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<sst xmlns="http://schemas.openxmlformats.org/spreadsheetml/2006/main" count="454" uniqueCount="294">
  <si>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</si>
  <si>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</si>
  <si>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</si>
  <si>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</si>
  <si>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</si>
  <si>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</si>
  <si>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</si>
  <si>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</si>
  <si>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</si>
  <si>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</si>
  <si>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</si>
  <si>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</si>
  <si>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</si>
  <si>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</si>
  <si>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</si>
  <si>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</si>
  <si>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</si>
  <si>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</si>
  <si>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</si>
  <si>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</si>
  <si>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</si>
  <si>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</si>
  <si>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</si>
  <si>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</si>
  <si>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</si>
  <si>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</si>
  <si>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</si>
  <si>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</si>
  <si>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</si>
  <si>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</si>
  <si>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</si>
  <si>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</si>
  <si>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</si>
  <si>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</si>
  <si>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</si>
  <si>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</si>
  <si>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</si>
  <si>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</si>
  <si>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</si>
  <si>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</si>
  <si>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</si>
  <si>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</si>
  <si>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</si>
  <si>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</si>
  <si>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</si>
  <si>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</si>
  <si>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</si>
  <si>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</si>
  <si>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</si>
  <si>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</si>
  <si>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</si>
  <si>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</si>
  <si>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</si>
  <si>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</si>
  <si>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</si>
  <si>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</si>
  <si>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</si>
  <si>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</si>
  <si>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</si>
  <si>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</si>
  <si>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</si>
  <si>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</si>
  <si>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</si>
  <si>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</si>
  <si>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</si>
  <si>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</si>
  <si>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</si>
  <si>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</si>
  <si>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</si>
  <si>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</si>
  <si>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</si>
  <si>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</si>
  <si>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</si>
  <si>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</si>
  <si>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</si>
  <si>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</si>
  <si>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</si>
  <si>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</si>
  <si>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</si>
  <si>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</si>
  <si>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</si>
  <si>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</si>
  <si>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</si>
  <si>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</si>
  <si>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</si>
  <si>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</si>
  <si>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</si>
  <si>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</si>
  <si>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</si>
  <si>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</si>
  <si>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</si>
  <si>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</si>
  <si>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</si>
  <si>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</si>
  <si>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</si>
  <si>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</si>
  <si>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</si>
  <si>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</si>
  <si>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</si>
  <si>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</si>
  <si>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</si>
  <si>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</si>
  <si>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</si>
  <si>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</si>
  <si>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</si>
  <si>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</si>
  <si>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</si>
  <si>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</si>
  <si>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</si>
  <si>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</si>
  <si>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</si>
  <si>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</si>
  <si>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</si>
  <si>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</si>
  <si>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</si>
  <si>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</si>
  <si>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</si>
  <si>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</si>
  <si>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</si>
  <si>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</si>
  <si>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</si>
  <si>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</si>
  <si>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</si>
  <si>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</si>
  <si>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</si>
  <si>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</si>
  <si>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</si>
  <si>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 + строка 400)</t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</si>
  <si>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</si>
  <si>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r>
      <t>Итого долгосрочных активов (</t>
    </r>
    <r>
      <rPr>
        <b/>
        <sz val="9"/>
        <color indexed="8"/>
        <rFont val="Times New Roman"/>
        <family val="1"/>
      </rPr>
      <t>сумма строк с 110 по 123)</t>
    </r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</si>
  <si>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</si>
  <si>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</si>
  <si>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</si>
  <si>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</si>
  <si>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r>
      <t xml:space="preserve">Итого краткосрочных обязательств </t>
    </r>
    <r>
      <rPr>
        <b/>
        <sz val="10"/>
        <color indexed="8"/>
        <rFont val="Times New Roman"/>
        <family val="1"/>
      </rPr>
      <t>(сумма строк с 210 по 217)</t>
    </r>
  </si>
  <si>
    <r>
      <t xml:space="preserve">Итого долгосрочных обязательств </t>
    </r>
    <r>
      <rPr>
        <b/>
        <sz val="10"/>
        <color indexed="8"/>
        <rFont val="Times New Roman"/>
        <family val="1"/>
      </rPr>
      <t>(сумма строк с 310 по 316)</t>
    </r>
  </si>
  <si>
    <r>
      <t xml:space="preserve">Баланс </t>
    </r>
    <r>
      <rPr>
        <b/>
        <sz val="10"/>
        <color indexed="8"/>
        <rFont val="Times New Roman"/>
        <family val="1"/>
      </rPr>
      <t>(строка 300+строка 301+строка 400 + строка 500)</t>
    </r>
  </si>
  <si>
    <r>
      <t xml:space="preserve">Всего капитал </t>
    </r>
    <r>
      <rPr>
        <b/>
        <sz val="10"/>
        <color indexed="8"/>
        <rFont val="Times New Roman"/>
        <family val="1"/>
      </rPr>
      <t>(строка 420 +/- строка 421)</t>
    </r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</si>
  <si>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</si>
  <si>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</si>
  <si>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</si>
  <si>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</si>
  <si>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</si>
  <si>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</si>
  <si>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r>
      <t xml:space="preserve">Баланс </t>
    </r>
    <r>
      <rPr>
        <b/>
        <sz val="9"/>
        <color indexed="8"/>
        <rFont val="Times New Roman"/>
        <family val="1"/>
      </rPr>
      <t>(строка 100 +строка 101+ строка 200)</t>
    </r>
  </si>
  <si>
    <t xml:space="preserve">                            Бухгалтерский баланс</t>
  </si>
  <si>
    <t xml:space="preserve">                           Отчет о прибылях и убытках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</si>
  <si>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</si>
  <si>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</si>
  <si>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</si>
  <si>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</si>
  <si>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</si>
  <si>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</si>
  <si>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</si>
  <si>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</si>
  <si>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</si>
  <si>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</si>
  <si>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</si>
  <si>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</si>
  <si>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</si>
  <si>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.010</t>
  </si>
  <si>
    <t>.011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</si>
  <si>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</si>
  <si>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</si>
  <si>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</si>
  <si>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</si>
  <si>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</si>
  <si>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</si>
  <si>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</si>
  <si>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</si>
  <si>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</si>
  <si>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</si>
  <si>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</si>
  <si>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</si>
  <si>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</si>
  <si>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</si>
  <si>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</si>
  <si>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</si>
  <si>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</si>
  <si>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</si>
  <si>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</si>
  <si>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</si>
  <si>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</si>
  <si>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</si>
  <si>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</si>
  <si>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</si>
  <si>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</si>
  <si>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</si>
  <si>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</si>
  <si>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</si>
  <si>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на 30.06.2016</t>
  </si>
  <si>
    <t xml:space="preserve">                за период, заканчивающийся 30 июня 2016  года</t>
  </si>
  <si>
    <t xml:space="preserve">                   по состоянию на «01» июля 2016 года</t>
  </si>
  <si>
    <t>Сальдо на 1 января отчетного года (строка 100 + строка 200 + строка 300)</t>
  </si>
  <si>
    <t>Сальдо на конец отчетного периода (строка 500 + строка 600 + строка 700)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</si>
  <si>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</si>
  <si>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</si>
  <si>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нефтепромыслового оборудования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</si>
  <si>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</si>
  <si>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</si>
  <si>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</si>
  <si>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</si>
  <si>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42ж</t>
    </r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</si>
  <si>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</si>
  <si>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</si>
  <si>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</si>
  <si>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</si>
  <si>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</si>
  <si>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</si>
  <si>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</si>
  <si>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</si>
  <si>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</si>
  <si>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</si>
  <si>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</si>
  <si>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</si>
  <si>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</si>
  <si>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</si>
  <si>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</si>
  <si>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2. Выбытие денежных средств, всего (сумма строк с 021 по 027)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</si>
  <si>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</si>
  <si>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</si>
  <si>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</si>
  <si>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</si>
  <si>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</si>
  <si>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</si>
  <si>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</si>
  <si>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</si>
  <si>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выплаты по договорам страхования</t>
  </si>
  <si>
    <t>.025</t>
  </si>
  <si>
    <t>подоходный налог и другие платежи в бюджет</t>
  </si>
  <si>
    <t>.026</t>
  </si>
  <si>
    <t>.027</t>
  </si>
  <si>
    <t>3. Чистая сумма денежных средств от операционной деятельности (строка 010 – строка 020)</t>
  </si>
  <si>
    <t>.030</t>
  </si>
  <si>
    <t>1. Поступление денежных средств, всего (сумма строк с 041 по 051)</t>
  </si>
  <si>
    <t>.040</t>
  </si>
  <si>
    <t>.</t>
  </si>
  <si>
    <t>.041</t>
  </si>
  <si>
    <t>.042</t>
  </si>
  <si>
    <t>реализация других долгосрочных активов</t>
  </si>
  <si>
    <t>.043</t>
  </si>
  <si>
    <t>реализация долевых инструментов других организаций (кроме дочерних) и долей участия в совместном предпринимательстве</t>
  </si>
  <si>
    <t>.044</t>
  </si>
  <si>
    <t>реализация долговых инструментов других организаций</t>
  </si>
  <si>
    <t>.045</t>
  </si>
  <si>
    <t>возмещение при потере контроля над дочерними организациями</t>
  </si>
  <si>
    <t>.046</t>
  </si>
  <si>
    <t>реализация прочих финансовых активов</t>
  </si>
  <si>
    <t>.047</t>
  </si>
  <si>
    <t>фьючерсные и форвардные контракты, опционы и свопы</t>
  </si>
  <si>
    <t>.048</t>
  </si>
  <si>
    <t>полученные дивиденды</t>
  </si>
  <si>
    <t>.049</t>
  </si>
  <si>
    <t>полученные вознаграждения</t>
  </si>
  <si>
    <t>.050</t>
  </si>
  <si>
    <t>.051</t>
  </si>
  <si>
    <t>2. Выбытие денежных средств, всего (сумма строк с 061 по 071)</t>
  </si>
  <si>
    <t>.060</t>
  </si>
  <si>
    <t>.061</t>
  </si>
  <si>
    <t>.062</t>
  </si>
  <si>
    <t>.063</t>
  </si>
  <si>
    <t>приобретение долевых инструментов других организаций (кроме дочерних) и долей участия в совместном предпринимательстве</t>
  </si>
  <si>
    <t>.064</t>
  </si>
  <si>
    <t>приобретение долговых инструментов других организаций</t>
  </si>
  <si>
    <t>.065</t>
  </si>
  <si>
    <t>приобретение контроля над дочерними организациями</t>
  </si>
  <si>
    <t>.066</t>
  </si>
  <si>
    <t>приобретение прочих финансовых активов</t>
  </si>
  <si>
    <t>.067</t>
  </si>
  <si>
    <t xml:space="preserve">предоставление займов </t>
  </si>
  <si>
    <t>.068</t>
  </si>
  <si>
    <t>.069</t>
  </si>
  <si>
    <t>инвестиции в ассоциированные и дочерние организации</t>
  </si>
  <si>
    <t>.070</t>
  </si>
  <si>
    <t>.071</t>
  </si>
  <si>
    <t>3. Чистая сумма денежных средств от инвестиционной деятельности (строка 040 – строка 060)</t>
  </si>
  <si>
    <t>.080</t>
  </si>
  <si>
    <t>1. Поступление денежных средств, всего (сумма строк с 091 по 094)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</si>
  <si>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</si>
  <si>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</si>
  <si>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</si>
  <si>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</si>
  <si>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</si>
  <si>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</si>
  <si>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</si>
  <si>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</si>
  <si>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</si>
  <si>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</si>
  <si>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</si>
  <si>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</si>
  <si>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>На 30.06.2016</t>
  </si>
  <si>
    <t>На 30.06.2015</t>
  </si>
  <si>
    <t>на 30.06.2015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</si>
  <si>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213 чел.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</si>
</sst>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3" fillId="33" borderId="0" xfId="0" applyFont="1" applyFill="1" applyAlignment="1">
      <alignment horizontal="left" vertical="center" wrapText="1"/>
    </xf>
    <xf numFmtId="1" fontId="13" fillId="33" borderId="0" xfId="0" applyNumberFormat="1" applyFont="1" applyFill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3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34" borderId="14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6" fillId="34" borderId="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 wrapText="1"/>
    </xf>
    <xf numFmtId="3" fontId="1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right" wrapText="1"/>
    </xf>
    <xf numFmtId="3" fontId="55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5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3">
      <selection activeCell="A1" sqref="A1:IV1"/>
    </sheetView>
  </sheetViews>
  <sheetFormatPr defaultColWidth="9.140625" defaultRowHeight="12.75"/>
  <cols>
    <col min="1" max="1" width="39.7109375" style="1" customWidth="1"/>
    <col min="2" max="2" width="7.00390625" style="85" customWidth="1"/>
    <col min="3" max="3" width="11.140625" style="1" customWidth="1"/>
    <col min="4" max="4" width="9.140625" style="43" customWidth="1"/>
    <col min="5" max="5" width="11.57421875" style="43" customWidth="1"/>
    <col min="6" max="6" width="12.140625" style="43" customWidth="1"/>
    <col min="7" max="7" width="13.421875" style="0" customWidth="1"/>
    <col min="8" max="8" width="9.00390625" style="0" customWidth="1"/>
    <col min="9" max="9" width="17.140625" style="0" customWidth="1"/>
  </cols>
  <sheetData>
    <row r="1" spans="1:5" ht="15">
      <c r="A1" s="1" t="s">
        <v>150</v>
      </c>
      <c r="B1" s="96" t="s">
        <v>54</v>
      </c>
      <c r="C1" s="96"/>
      <c r="D1" s="96"/>
      <c r="E1" s="96"/>
    </row>
    <row r="3" spans="1:9" ht="14.25">
      <c r="A3" s="97" t="s">
        <v>152</v>
      </c>
      <c r="B3" s="97"/>
      <c r="C3" s="97"/>
      <c r="D3" s="97"/>
      <c r="E3" s="97"/>
      <c r="F3" s="97"/>
      <c r="G3" s="97"/>
      <c r="H3" s="97"/>
      <c r="I3" s="97"/>
    </row>
    <row r="4" spans="1:9" ht="14.25">
      <c r="A4" s="97" t="str">
        <f>'форма 2'!A5:D5</f>
        <v>                за период, заканчивающийся 30 июня 2016  года</v>
      </c>
      <c r="B4" s="97"/>
      <c r="C4" s="97"/>
      <c r="D4" s="97"/>
      <c r="E4" s="97"/>
      <c r="F4" s="97"/>
      <c r="G4" s="97"/>
      <c r="H4" s="97"/>
      <c r="I4" s="97"/>
    </row>
    <row r="5" ht="15">
      <c r="H5" s="43" t="s">
        <v>70</v>
      </c>
    </row>
    <row r="6" spans="1:9" ht="20.25" customHeight="1">
      <c r="A6" s="92" t="s">
        <v>153</v>
      </c>
      <c r="B6" s="90" t="s">
        <v>4</v>
      </c>
      <c r="C6" s="93" t="s">
        <v>154</v>
      </c>
      <c r="D6" s="94"/>
      <c r="E6" s="94"/>
      <c r="F6" s="94"/>
      <c r="G6" s="95"/>
      <c r="H6" s="101" t="s">
        <v>99</v>
      </c>
      <c r="I6" s="88" t="s">
        <v>155</v>
      </c>
    </row>
    <row r="7" spans="1:9" ht="102" customHeight="1">
      <c r="A7" s="92"/>
      <c r="B7" s="91"/>
      <c r="C7" s="78" t="s">
        <v>95</v>
      </c>
      <c r="D7" s="78" t="s">
        <v>35</v>
      </c>
      <c r="E7" s="78" t="s">
        <v>156</v>
      </c>
      <c r="F7" s="77" t="s">
        <v>96</v>
      </c>
      <c r="G7" s="78" t="s">
        <v>157</v>
      </c>
      <c r="H7" s="101"/>
      <c r="I7" s="89"/>
    </row>
    <row r="8" spans="1:9" s="72" customFormat="1" ht="19.5" customHeight="1">
      <c r="A8" s="46" t="s">
        <v>158</v>
      </c>
      <c r="B8" s="86" t="s">
        <v>160</v>
      </c>
      <c r="C8" s="47">
        <v>600190</v>
      </c>
      <c r="D8" s="47">
        <v>19</v>
      </c>
      <c r="E8" s="47">
        <v>-190</v>
      </c>
      <c r="F8" s="47">
        <v>254837</v>
      </c>
      <c r="G8" s="74">
        <v>1750331</v>
      </c>
      <c r="H8" s="74"/>
      <c r="I8" s="74">
        <f>SUM(C8:H8)</f>
        <v>2605187</v>
      </c>
    </row>
    <row r="9" spans="1:9" ht="15">
      <c r="A9" s="48" t="s">
        <v>159</v>
      </c>
      <c r="B9" s="86" t="s">
        <v>161</v>
      </c>
      <c r="C9" s="50"/>
      <c r="D9" s="50"/>
      <c r="E9" s="50"/>
      <c r="F9" s="50"/>
      <c r="G9" s="75"/>
      <c r="H9" s="75"/>
      <c r="I9" s="74">
        <f>SUM(C9:H9)</f>
        <v>0</v>
      </c>
    </row>
    <row r="10" spans="1:9" ht="27.75" customHeight="1">
      <c r="A10" s="46" t="s">
        <v>162</v>
      </c>
      <c r="B10" s="86">
        <v>100</v>
      </c>
      <c r="C10" s="47">
        <f>SUM(C8:C9)</f>
        <v>600190</v>
      </c>
      <c r="D10" s="47">
        <f aca="true" t="shared" si="0" ref="D10:I10">SUM(D8:D9)</f>
        <v>19</v>
      </c>
      <c r="E10" s="47">
        <f t="shared" si="0"/>
        <v>-190</v>
      </c>
      <c r="F10" s="47">
        <f t="shared" si="0"/>
        <v>254837</v>
      </c>
      <c r="G10" s="47">
        <f t="shared" si="0"/>
        <v>1750331</v>
      </c>
      <c r="H10" s="47"/>
      <c r="I10" s="47">
        <f t="shared" si="0"/>
        <v>2605187</v>
      </c>
    </row>
    <row r="11" spans="1:9" ht="28.5">
      <c r="A11" s="46" t="s">
        <v>163</v>
      </c>
      <c r="B11" s="86">
        <v>200</v>
      </c>
      <c r="C11" s="47"/>
      <c r="D11" s="47"/>
      <c r="E11" s="47"/>
      <c r="F11" s="47">
        <f>F12+F13</f>
        <v>-41276</v>
      </c>
      <c r="G11" s="47">
        <f>G12+G13</f>
        <v>209630</v>
      </c>
      <c r="H11" s="47"/>
      <c r="I11" s="47">
        <f>I12+I13</f>
        <v>168354</v>
      </c>
    </row>
    <row r="12" spans="1:9" ht="14.25">
      <c r="A12" s="73" t="s">
        <v>164</v>
      </c>
      <c r="B12" s="86">
        <v>210</v>
      </c>
      <c r="C12" s="47"/>
      <c r="D12" s="47"/>
      <c r="E12" s="47"/>
      <c r="F12" s="47"/>
      <c r="G12" s="74">
        <v>168354</v>
      </c>
      <c r="H12" s="74"/>
      <c r="I12" s="74">
        <f>SUM(C12:H12)</f>
        <v>168354</v>
      </c>
    </row>
    <row r="13" spans="1:9" ht="26.25" customHeight="1">
      <c r="A13" s="45" t="s">
        <v>165</v>
      </c>
      <c r="B13" s="86">
        <v>220</v>
      </c>
      <c r="C13" s="50"/>
      <c r="D13" s="50"/>
      <c r="E13" s="50"/>
      <c r="F13" s="50">
        <f>F16</f>
        <v>-41276</v>
      </c>
      <c r="G13" s="50">
        <f>G16</f>
        <v>41276</v>
      </c>
      <c r="H13" s="50"/>
      <c r="I13" s="50"/>
    </row>
    <row r="14" spans="1:9" ht="15">
      <c r="A14" s="48" t="s">
        <v>40</v>
      </c>
      <c r="B14" s="86"/>
      <c r="C14" s="50"/>
      <c r="D14" s="50"/>
      <c r="E14" s="50"/>
      <c r="F14" s="50"/>
      <c r="G14" s="75"/>
      <c r="H14" s="75"/>
      <c r="I14" s="76"/>
    </row>
    <row r="15" spans="1:9" ht="27" customHeight="1">
      <c r="A15" s="45" t="s">
        <v>166</v>
      </c>
      <c r="B15" s="86">
        <v>221</v>
      </c>
      <c r="C15" s="50"/>
      <c r="D15" s="50"/>
      <c r="E15" s="50"/>
      <c r="F15" s="50"/>
      <c r="G15" s="75"/>
      <c r="H15" s="75"/>
      <c r="I15" s="76"/>
    </row>
    <row r="16" spans="1:9" ht="48" customHeight="1">
      <c r="A16" s="45" t="s">
        <v>167</v>
      </c>
      <c r="B16" s="86">
        <v>222</v>
      </c>
      <c r="C16" s="50"/>
      <c r="D16" s="50"/>
      <c r="E16" s="50"/>
      <c r="F16" s="50">
        <v>-41276</v>
      </c>
      <c r="G16" s="50">
        <v>41276</v>
      </c>
      <c r="H16" s="75"/>
      <c r="I16" s="76"/>
    </row>
    <row r="17" spans="1:9" ht="45">
      <c r="A17" s="45" t="s">
        <v>168</v>
      </c>
      <c r="B17" s="86">
        <v>223</v>
      </c>
      <c r="C17" s="50"/>
      <c r="D17" s="50"/>
      <c r="E17" s="50"/>
      <c r="F17" s="50"/>
      <c r="G17" s="75"/>
      <c r="H17" s="75"/>
      <c r="I17" s="76"/>
    </row>
    <row r="18" spans="1:9" ht="46.5" customHeight="1">
      <c r="A18" s="45" t="s">
        <v>289</v>
      </c>
      <c r="B18" s="86">
        <v>224</v>
      </c>
      <c r="C18" s="50"/>
      <c r="D18" s="50"/>
      <c r="E18" s="50"/>
      <c r="F18" s="50"/>
      <c r="G18" s="75"/>
      <c r="H18" s="75"/>
      <c r="I18" s="76"/>
    </row>
    <row r="19" spans="1:9" ht="30">
      <c r="A19" s="45" t="s">
        <v>121</v>
      </c>
      <c r="B19" s="86">
        <v>225</v>
      </c>
      <c r="C19" s="50"/>
      <c r="D19" s="50"/>
      <c r="E19" s="50"/>
      <c r="F19" s="50"/>
      <c r="G19" s="75"/>
      <c r="H19" s="75"/>
      <c r="I19" s="76"/>
    </row>
    <row r="20" spans="1:9" ht="45">
      <c r="A20" s="45" t="s">
        <v>122</v>
      </c>
      <c r="B20" s="86">
        <v>226</v>
      </c>
      <c r="C20" s="50"/>
      <c r="D20" s="50"/>
      <c r="E20" s="50"/>
      <c r="F20" s="50"/>
      <c r="G20" s="75"/>
      <c r="H20" s="75"/>
      <c r="I20" s="76"/>
    </row>
    <row r="21" spans="1:9" ht="30">
      <c r="A21" s="45" t="s">
        <v>169</v>
      </c>
      <c r="B21" s="86">
        <v>227</v>
      </c>
      <c r="C21" s="50"/>
      <c r="D21" s="50"/>
      <c r="E21" s="50"/>
      <c r="F21" s="50"/>
      <c r="G21" s="75"/>
      <c r="H21" s="75"/>
      <c r="I21" s="76"/>
    </row>
    <row r="22" spans="1:9" ht="28.5" hidden="1">
      <c r="A22" s="46" t="s">
        <v>170</v>
      </c>
      <c r="B22" s="86">
        <v>300</v>
      </c>
      <c r="C22" s="47">
        <f>C24+C29+C30+C32+C36</f>
        <v>0</v>
      </c>
      <c r="D22" s="47">
        <f aca="true" t="shared" si="1" ref="D22:I22">D24+D29+D30+D32+D36</f>
        <v>0</v>
      </c>
      <c r="E22" s="47">
        <f t="shared" si="1"/>
        <v>0</v>
      </c>
      <c r="F22" s="47">
        <f t="shared" si="1"/>
        <v>0</v>
      </c>
      <c r="G22" s="47">
        <f t="shared" si="1"/>
        <v>0</v>
      </c>
      <c r="H22" s="47"/>
      <c r="I22" s="47">
        <f t="shared" si="1"/>
        <v>0</v>
      </c>
    </row>
    <row r="23" spans="1:9" ht="15" hidden="1">
      <c r="A23" s="48" t="s">
        <v>40</v>
      </c>
      <c r="B23" s="86"/>
      <c r="C23" s="50"/>
      <c r="D23" s="50"/>
      <c r="E23" s="50"/>
      <c r="F23" s="50"/>
      <c r="G23" s="75"/>
      <c r="H23" s="75"/>
      <c r="I23" s="76"/>
    </row>
    <row r="24" spans="1:9" ht="15" hidden="1">
      <c r="A24" s="48" t="s">
        <v>171</v>
      </c>
      <c r="B24" s="86">
        <v>310</v>
      </c>
      <c r="C24" s="50"/>
      <c r="D24" s="50"/>
      <c r="E24" s="50"/>
      <c r="F24" s="50"/>
      <c r="G24" s="75"/>
      <c r="H24" s="75"/>
      <c r="I24" s="76"/>
    </row>
    <row r="25" spans="1:9" ht="15" hidden="1">
      <c r="A25" s="48" t="s">
        <v>40</v>
      </c>
      <c r="B25" s="86"/>
      <c r="C25" s="50"/>
      <c r="D25" s="50"/>
      <c r="E25" s="50"/>
      <c r="F25" s="50"/>
      <c r="G25" s="75"/>
      <c r="H25" s="75"/>
      <c r="I25" s="76"/>
    </row>
    <row r="26" spans="1:9" ht="15" hidden="1">
      <c r="A26" s="48" t="s">
        <v>172</v>
      </c>
      <c r="B26" s="86"/>
      <c r="C26" s="50"/>
      <c r="D26" s="50"/>
      <c r="E26" s="50"/>
      <c r="F26" s="50"/>
      <c r="G26" s="75"/>
      <c r="H26" s="75"/>
      <c r="I26" s="76"/>
    </row>
    <row r="27" spans="1:9" ht="15" hidden="1">
      <c r="A27" s="48" t="s">
        <v>173</v>
      </c>
      <c r="B27" s="86"/>
      <c r="C27" s="50"/>
      <c r="D27" s="50"/>
      <c r="E27" s="50"/>
      <c r="F27" s="50"/>
      <c r="G27" s="75"/>
      <c r="H27" s="75"/>
      <c r="I27" s="76"/>
    </row>
    <row r="28" spans="1:9" ht="30" hidden="1">
      <c r="A28" s="45" t="s">
        <v>174</v>
      </c>
      <c r="B28" s="86"/>
      <c r="C28" s="50"/>
      <c r="D28" s="50"/>
      <c r="E28" s="50"/>
      <c r="F28" s="50"/>
      <c r="G28" s="75"/>
      <c r="H28" s="75"/>
      <c r="I28" s="76"/>
    </row>
    <row r="29" spans="1:9" ht="15" hidden="1">
      <c r="A29" s="48" t="s">
        <v>175</v>
      </c>
      <c r="B29" s="86">
        <v>311</v>
      </c>
      <c r="C29" s="50"/>
      <c r="D29" s="50"/>
      <c r="E29" s="50"/>
      <c r="F29" s="50"/>
      <c r="G29" s="75"/>
      <c r="H29" s="75"/>
      <c r="I29" s="76"/>
    </row>
    <row r="30" spans="1:9" ht="15" hidden="1">
      <c r="A30" s="48" t="s">
        <v>176</v>
      </c>
      <c r="B30" s="86">
        <v>312</v>
      </c>
      <c r="C30" s="50"/>
      <c r="D30" s="50"/>
      <c r="E30" s="50"/>
      <c r="F30" s="50"/>
      <c r="G30" s="75"/>
      <c r="H30" s="75"/>
      <c r="I30" s="76"/>
    </row>
    <row r="31" spans="1:9" ht="30" hidden="1">
      <c r="A31" s="45" t="s">
        <v>177</v>
      </c>
      <c r="B31" s="86">
        <v>313</v>
      </c>
      <c r="C31" s="50"/>
      <c r="D31" s="50"/>
      <c r="E31" s="50"/>
      <c r="F31" s="50"/>
      <c r="G31" s="75"/>
      <c r="H31" s="75"/>
      <c r="I31" s="76"/>
    </row>
    <row r="32" spans="1:9" ht="45" hidden="1">
      <c r="A32" s="45" t="s">
        <v>178</v>
      </c>
      <c r="B32" s="86">
        <v>314</v>
      </c>
      <c r="C32" s="50"/>
      <c r="D32" s="50"/>
      <c r="E32" s="50"/>
      <c r="F32" s="50"/>
      <c r="G32" s="75"/>
      <c r="H32" s="75"/>
      <c r="I32" s="76"/>
    </row>
    <row r="33" spans="1:9" ht="15" hidden="1">
      <c r="A33" s="48" t="s">
        <v>179</v>
      </c>
      <c r="B33" s="86">
        <v>315</v>
      </c>
      <c r="C33" s="50"/>
      <c r="D33" s="50"/>
      <c r="E33" s="50"/>
      <c r="F33" s="50"/>
      <c r="G33" s="75"/>
      <c r="H33" s="75"/>
      <c r="I33" s="76"/>
    </row>
    <row r="34" spans="1:9" ht="15" hidden="1">
      <c r="A34" s="48" t="s">
        <v>180</v>
      </c>
      <c r="B34" s="86">
        <v>316</v>
      </c>
      <c r="C34" s="50"/>
      <c r="D34" s="50"/>
      <c r="E34" s="50"/>
      <c r="F34" s="50"/>
      <c r="G34" s="75"/>
      <c r="H34" s="75"/>
      <c r="I34" s="76"/>
    </row>
    <row r="35" spans="1:9" ht="15" hidden="1">
      <c r="A35" s="48" t="s">
        <v>181</v>
      </c>
      <c r="B35" s="86">
        <v>317</v>
      </c>
      <c r="C35" s="50"/>
      <c r="D35" s="50"/>
      <c r="E35" s="50"/>
      <c r="F35" s="50"/>
      <c r="G35" s="75"/>
      <c r="H35" s="75"/>
      <c r="I35" s="76"/>
    </row>
    <row r="36" spans="1:9" ht="45" hidden="1">
      <c r="A36" s="45" t="s">
        <v>182</v>
      </c>
      <c r="B36" s="86">
        <v>318</v>
      </c>
      <c r="C36" s="50"/>
      <c r="D36" s="50"/>
      <c r="E36" s="50"/>
      <c r="F36" s="50"/>
      <c r="G36" s="75"/>
      <c r="H36" s="75"/>
      <c r="I36" s="76"/>
    </row>
    <row r="37" spans="1:9" s="72" customFormat="1" ht="30" customHeight="1">
      <c r="A37" s="46" t="s">
        <v>193</v>
      </c>
      <c r="B37" s="86">
        <v>400</v>
      </c>
      <c r="C37" s="47">
        <f>C10+C11+C22</f>
        <v>600190</v>
      </c>
      <c r="D37" s="47">
        <f aca="true" t="shared" si="2" ref="D37:I37">D10+D11+D22</f>
        <v>19</v>
      </c>
      <c r="E37" s="47">
        <f t="shared" si="2"/>
        <v>-190</v>
      </c>
      <c r="F37" s="47">
        <f t="shared" si="2"/>
        <v>213561</v>
      </c>
      <c r="G37" s="47">
        <f t="shared" si="2"/>
        <v>1959961</v>
      </c>
      <c r="H37" s="47"/>
      <c r="I37" s="47">
        <f t="shared" si="2"/>
        <v>2773541</v>
      </c>
    </row>
    <row r="38" spans="1:9" ht="15">
      <c r="A38" s="48" t="s">
        <v>159</v>
      </c>
      <c r="B38" s="86">
        <v>401</v>
      </c>
      <c r="C38" s="50"/>
      <c r="D38" s="50"/>
      <c r="E38" s="50"/>
      <c r="F38" s="50"/>
      <c r="G38" s="75"/>
      <c r="H38" s="75"/>
      <c r="I38" s="74">
        <f>SUM(C38:H38)</f>
        <v>0</v>
      </c>
    </row>
    <row r="39" spans="1:9" ht="14.25">
      <c r="A39" s="73" t="s">
        <v>183</v>
      </c>
      <c r="B39" s="86">
        <v>500</v>
      </c>
      <c r="C39" s="47">
        <f>SUM(C37:C38)</f>
        <v>600190</v>
      </c>
      <c r="D39" s="47">
        <f aca="true" t="shared" si="3" ref="D39:I39">SUM(D37:D38)</f>
        <v>19</v>
      </c>
      <c r="E39" s="47">
        <f t="shared" si="3"/>
        <v>-190</v>
      </c>
      <c r="F39" s="47">
        <f t="shared" si="3"/>
        <v>213561</v>
      </c>
      <c r="G39" s="47">
        <f t="shared" si="3"/>
        <v>1959961</v>
      </c>
      <c r="H39" s="47"/>
      <c r="I39" s="47">
        <f t="shared" si="3"/>
        <v>2773541</v>
      </c>
    </row>
    <row r="40" spans="1:9" ht="14.25">
      <c r="A40" s="73" t="s">
        <v>184</v>
      </c>
      <c r="B40" s="86">
        <v>600</v>
      </c>
      <c r="C40" s="47">
        <f>C41+C42</f>
        <v>0</v>
      </c>
      <c r="D40" s="47">
        <f aca="true" t="shared" si="4" ref="D40:I40">D41+D42</f>
        <v>0</v>
      </c>
      <c r="E40" s="47">
        <f t="shared" si="4"/>
        <v>0</v>
      </c>
      <c r="F40" s="47">
        <f t="shared" si="4"/>
        <v>-8058</v>
      </c>
      <c r="G40" s="47">
        <f t="shared" si="4"/>
        <v>-397846</v>
      </c>
      <c r="H40" s="47"/>
      <c r="I40" s="47">
        <f t="shared" si="4"/>
        <v>-405904</v>
      </c>
    </row>
    <row r="41" spans="1:9" ht="14.25">
      <c r="A41" s="73" t="s">
        <v>288</v>
      </c>
      <c r="B41" s="86">
        <v>610</v>
      </c>
      <c r="C41" s="47"/>
      <c r="D41" s="47"/>
      <c r="E41" s="47"/>
      <c r="F41" s="47"/>
      <c r="G41" s="74">
        <f>'форма 2'!C44</f>
        <v>-418556</v>
      </c>
      <c r="H41" s="74"/>
      <c r="I41" s="74">
        <f>SUM(C41:H41)</f>
        <v>-418556</v>
      </c>
    </row>
    <row r="42" spans="1:9" ht="15" customHeight="1">
      <c r="A42" s="73" t="s">
        <v>185</v>
      </c>
      <c r="B42" s="86">
        <v>620</v>
      </c>
      <c r="C42" s="47">
        <f>C44+C45+C46+C47+C48+C49+C52</f>
        <v>0</v>
      </c>
      <c r="D42" s="47">
        <f aca="true" t="shared" si="5" ref="D42:I42">D44+D45+D46+D47+D48+D49+D52</f>
        <v>0</v>
      </c>
      <c r="E42" s="47">
        <f t="shared" si="5"/>
        <v>0</v>
      </c>
      <c r="F42" s="47">
        <f t="shared" si="5"/>
        <v>-8058</v>
      </c>
      <c r="G42" s="47">
        <f t="shared" si="5"/>
        <v>20710</v>
      </c>
      <c r="H42" s="47"/>
      <c r="I42" s="47">
        <f t="shared" si="5"/>
        <v>12652</v>
      </c>
    </row>
    <row r="43" spans="1:9" ht="15">
      <c r="A43" s="48" t="s">
        <v>40</v>
      </c>
      <c r="B43" s="86"/>
      <c r="C43" s="50"/>
      <c r="D43" s="50"/>
      <c r="E43" s="50"/>
      <c r="F43" s="50"/>
      <c r="G43" s="75"/>
      <c r="H43" s="75"/>
      <c r="I43" s="76">
        <f>SUM(C43:H43)</f>
        <v>0</v>
      </c>
    </row>
    <row r="44" spans="1:9" ht="28.5" customHeight="1">
      <c r="A44" s="45" t="s">
        <v>166</v>
      </c>
      <c r="B44" s="86">
        <v>621</v>
      </c>
      <c r="C44" s="50"/>
      <c r="D44" s="50"/>
      <c r="E44" s="50"/>
      <c r="F44" s="50"/>
      <c r="G44" s="75"/>
      <c r="H44" s="75"/>
      <c r="I44" s="76">
        <f>SUM(C44:H44)</f>
        <v>0</v>
      </c>
    </row>
    <row r="45" spans="1:9" ht="45">
      <c r="A45" s="45" t="s">
        <v>167</v>
      </c>
      <c r="B45" s="86">
        <v>622</v>
      </c>
      <c r="C45" s="50"/>
      <c r="D45" s="50"/>
      <c r="E45" s="50"/>
      <c r="F45" s="50">
        <f>'форма 2'!C39+12652</f>
        <v>-8058</v>
      </c>
      <c r="G45" s="75">
        <f>'форма 2'!C38</f>
        <v>20710</v>
      </c>
      <c r="H45" s="75"/>
      <c r="I45" s="76">
        <f>SUM(C45:H45)</f>
        <v>12652</v>
      </c>
    </row>
    <row r="46" spans="1:9" ht="45">
      <c r="A46" s="45" t="s">
        <v>168</v>
      </c>
      <c r="B46" s="86">
        <v>623</v>
      </c>
      <c r="C46" s="50"/>
      <c r="D46" s="50"/>
      <c r="E46" s="50"/>
      <c r="F46" s="50"/>
      <c r="G46" s="75"/>
      <c r="H46" s="75"/>
      <c r="I46" s="76">
        <f>SUM(C46:H46)</f>
        <v>0</v>
      </c>
    </row>
    <row r="47" spans="1:9" ht="60" hidden="1">
      <c r="A47" s="45" t="s">
        <v>120</v>
      </c>
      <c r="B47" s="86">
        <v>624</v>
      </c>
      <c r="C47" s="50"/>
      <c r="D47" s="50"/>
      <c r="E47" s="50"/>
      <c r="F47" s="50"/>
      <c r="G47" s="75"/>
      <c r="H47" s="75"/>
      <c r="I47" s="76"/>
    </row>
    <row r="48" spans="1:9" ht="15" hidden="1">
      <c r="A48" s="48" t="s">
        <v>121</v>
      </c>
      <c r="B48" s="86">
        <v>625</v>
      </c>
      <c r="C48" s="50"/>
      <c r="D48" s="50"/>
      <c r="E48" s="50"/>
      <c r="F48" s="50"/>
      <c r="G48" s="75"/>
      <c r="H48" s="75"/>
      <c r="I48" s="76"/>
    </row>
    <row r="49" spans="1:9" ht="45" hidden="1">
      <c r="A49" s="45" t="s">
        <v>186</v>
      </c>
      <c r="B49" s="86">
        <v>626</v>
      </c>
      <c r="C49" s="50"/>
      <c r="D49" s="50"/>
      <c r="E49" s="50"/>
      <c r="F49" s="50"/>
      <c r="G49" s="75"/>
      <c r="H49" s="75"/>
      <c r="I49" s="76"/>
    </row>
    <row r="50" spans="1:9" ht="15" hidden="1">
      <c r="A50" s="48" t="s">
        <v>169</v>
      </c>
      <c r="B50" s="86">
        <v>627</v>
      </c>
      <c r="C50" s="50"/>
      <c r="D50" s="50"/>
      <c r="E50" s="50"/>
      <c r="F50" s="50"/>
      <c r="G50" s="75"/>
      <c r="H50" s="75"/>
      <c r="I50" s="76"/>
    </row>
    <row r="51" spans="1:9" ht="15" hidden="1">
      <c r="A51" s="48" t="s">
        <v>187</v>
      </c>
      <c r="B51" s="86">
        <v>628</v>
      </c>
      <c r="C51" s="50"/>
      <c r="D51" s="50"/>
      <c r="E51" s="50"/>
      <c r="F51" s="50"/>
      <c r="G51" s="75"/>
      <c r="H51" s="75"/>
      <c r="I51" s="76"/>
    </row>
    <row r="52" spans="1:9" ht="15" hidden="1">
      <c r="A52" s="48" t="s">
        <v>148</v>
      </c>
      <c r="B52" s="86">
        <v>629</v>
      </c>
      <c r="C52" s="50"/>
      <c r="D52" s="50"/>
      <c r="E52" s="50"/>
      <c r="F52" s="50"/>
      <c r="G52" s="75"/>
      <c r="H52" s="75"/>
      <c r="I52" s="76"/>
    </row>
    <row r="53" spans="1:9" ht="28.5" hidden="1">
      <c r="A53" s="46" t="s">
        <v>188</v>
      </c>
      <c r="B53" s="86">
        <v>700</v>
      </c>
      <c r="C53" s="47">
        <f>C55+C60+C61+C62+C63+C64+C66+C67</f>
        <v>0</v>
      </c>
      <c r="D53" s="47">
        <f aca="true" t="shared" si="6" ref="D53:I53">D55+D60+D61+D62+D63+D64+D66+D67</f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  <c r="H53" s="47"/>
      <c r="I53" s="47">
        <f t="shared" si="6"/>
        <v>0</v>
      </c>
    </row>
    <row r="54" spans="1:9" ht="15" hidden="1">
      <c r="A54" s="48" t="s">
        <v>40</v>
      </c>
      <c r="B54" s="86"/>
      <c r="C54" s="50"/>
      <c r="D54" s="50"/>
      <c r="E54" s="50"/>
      <c r="F54" s="50"/>
      <c r="G54" s="75"/>
      <c r="H54" s="75"/>
      <c r="I54" s="76"/>
    </row>
    <row r="55" spans="1:9" ht="15" hidden="1">
      <c r="A55" s="48" t="s">
        <v>189</v>
      </c>
      <c r="B55" s="86">
        <v>710</v>
      </c>
      <c r="C55" s="50"/>
      <c r="D55" s="50"/>
      <c r="E55" s="50"/>
      <c r="F55" s="50"/>
      <c r="G55" s="75"/>
      <c r="H55" s="75"/>
      <c r="I55" s="76"/>
    </row>
    <row r="56" spans="1:9" ht="15" hidden="1">
      <c r="A56" s="48" t="s">
        <v>40</v>
      </c>
      <c r="B56" s="86"/>
      <c r="C56" s="50"/>
      <c r="D56" s="50"/>
      <c r="E56" s="50"/>
      <c r="F56" s="50"/>
      <c r="G56" s="75"/>
      <c r="H56" s="75"/>
      <c r="I56" s="76"/>
    </row>
    <row r="57" spans="1:9" ht="15" hidden="1">
      <c r="A57" s="48" t="s">
        <v>172</v>
      </c>
      <c r="B57" s="86"/>
      <c r="C57" s="50"/>
      <c r="D57" s="50"/>
      <c r="E57" s="50"/>
      <c r="F57" s="50"/>
      <c r="G57" s="75"/>
      <c r="H57" s="75"/>
      <c r="I57" s="76"/>
    </row>
    <row r="58" spans="1:9" ht="30" hidden="1">
      <c r="A58" s="45" t="s">
        <v>173</v>
      </c>
      <c r="B58" s="86"/>
      <c r="C58" s="50"/>
      <c r="D58" s="50"/>
      <c r="E58" s="50"/>
      <c r="F58" s="50"/>
      <c r="G58" s="75"/>
      <c r="H58" s="75"/>
      <c r="I58" s="76"/>
    </row>
    <row r="59" spans="1:9" ht="30" hidden="1">
      <c r="A59" s="45" t="s">
        <v>174</v>
      </c>
      <c r="B59" s="86"/>
      <c r="C59" s="50"/>
      <c r="D59" s="50"/>
      <c r="E59" s="50"/>
      <c r="F59" s="50"/>
      <c r="G59" s="75"/>
      <c r="H59" s="75"/>
      <c r="I59" s="76"/>
    </row>
    <row r="60" spans="1:9" ht="15" hidden="1">
      <c r="A60" s="48" t="s">
        <v>175</v>
      </c>
      <c r="B60" s="86">
        <v>711</v>
      </c>
      <c r="C60" s="50"/>
      <c r="D60" s="50"/>
      <c r="E60" s="50"/>
      <c r="F60" s="50"/>
      <c r="G60" s="75"/>
      <c r="H60" s="75"/>
      <c r="I60" s="76"/>
    </row>
    <row r="61" spans="1:9" ht="15" hidden="1">
      <c r="A61" s="48" t="s">
        <v>176</v>
      </c>
      <c r="B61" s="86">
        <v>712</v>
      </c>
      <c r="C61" s="50"/>
      <c r="D61" s="50"/>
      <c r="E61" s="50"/>
      <c r="F61" s="50"/>
      <c r="G61" s="75"/>
      <c r="H61" s="75"/>
      <c r="I61" s="76"/>
    </row>
    <row r="62" spans="1:9" ht="15.75" customHeight="1" hidden="1">
      <c r="A62" s="45" t="s">
        <v>177</v>
      </c>
      <c r="B62" s="86">
        <v>713</v>
      </c>
      <c r="C62" s="50"/>
      <c r="D62" s="50"/>
      <c r="E62" s="50"/>
      <c r="F62" s="50"/>
      <c r="G62" s="75"/>
      <c r="H62" s="75"/>
      <c r="I62" s="76"/>
    </row>
    <row r="63" spans="1:9" ht="45" hidden="1">
      <c r="A63" s="45" t="s">
        <v>178</v>
      </c>
      <c r="B63" s="86">
        <v>714</v>
      </c>
      <c r="C63" s="50"/>
      <c r="D63" s="50"/>
      <c r="E63" s="50"/>
      <c r="F63" s="50"/>
      <c r="G63" s="75"/>
      <c r="H63" s="75"/>
      <c r="I63" s="76"/>
    </row>
    <row r="64" spans="1:9" ht="15" hidden="1">
      <c r="A64" s="48" t="s">
        <v>179</v>
      </c>
      <c r="B64" s="86">
        <v>715</v>
      </c>
      <c r="C64" s="50"/>
      <c r="D64" s="50"/>
      <c r="E64" s="50"/>
      <c r="F64" s="50"/>
      <c r="G64" s="75"/>
      <c r="H64" s="75"/>
      <c r="I64" s="76"/>
    </row>
    <row r="65" spans="1:9" ht="15" hidden="1">
      <c r="A65" s="48" t="s">
        <v>180</v>
      </c>
      <c r="B65" s="86">
        <v>716</v>
      </c>
      <c r="C65" s="50"/>
      <c r="D65" s="50"/>
      <c r="E65" s="50"/>
      <c r="F65" s="50"/>
      <c r="G65" s="75"/>
      <c r="H65" s="75"/>
      <c r="I65" s="76"/>
    </row>
    <row r="66" spans="1:9" ht="15" hidden="1">
      <c r="A66" s="48" t="s">
        <v>181</v>
      </c>
      <c r="B66" s="86">
        <v>717</v>
      </c>
      <c r="C66" s="50"/>
      <c r="D66" s="50"/>
      <c r="E66" s="50"/>
      <c r="F66" s="50"/>
      <c r="G66" s="75"/>
      <c r="H66" s="75"/>
      <c r="I66" s="76"/>
    </row>
    <row r="67" spans="1:9" ht="45" hidden="1">
      <c r="A67" s="45" t="s">
        <v>182</v>
      </c>
      <c r="B67" s="86">
        <v>718</v>
      </c>
      <c r="C67" s="50"/>
      <c r="D67" s="50"/>
      <c r="E67" s="50"/>
      <c r="F67" s="50"/>
      <c r="G67" s="75"/>
      <c r="H67" s="75"/>
      <c r="I67" s="76"/>
    </row>
    <row r="68" spans="1:9" ht="29.25" customHeight="1">
      <c r="A68" s="46" t="s">
        <v>194</v>
      </c>
      <c r="B68" s="86">
        <v>800</v>
      </c>
      <c r="C68" s="47">
        <f>C39+C40+C53</f>
        <v>600190</v>
      </c>
      <c r="D68" s="47">
        <f aca="true" t="shared" si="7" ref="D68:I68">D39+D40+D53</f>
        <v>19</v>
      </c>
      <c r="E68" s="47">
        <f t="shared" si="7"/>
        <v>-190</v>
      </c>
      <c r="F68" s="47">
        <f t="shared" si="7"/>
        <v>205503</v>
      </c>
      <c r="G68" s="47">
        <f t="shared" si="7"/>
        <v>1562115</v>
      </c>
      <c r="H68" s="47"/>
      <c r="I68" s="47">
        <f t="shared" si="7"/>
        <v>2367637</v>
      </c>
    </row>
    <row r="70" spans="1:5" ht="15">
      <c r="A70" s="98" t="s">
        <v>143</v>
      </c>
      <c r="B70" s="98"/>
      <c r="C70" s="54"/>
      <c r="D70" s="54"/>
      <c r="E70" s="25" t="s">
        <v>69</v>
      </c>
    </row>
    <row r="71" spans="1:5" ht="15">
      <c r="A71" s="100" t="s">
        <v>130</v>
      </c>
      <c r="B71" s="100"/>
      <c r="C71" s="100"/>
      <c r="D71" s="100"/>
      <c r="E71" s="28" t="s">
        <v>101</v>
      </c>
    </row>
    <row r="72" spans="1:5" ht="15">
      <c r="A72" s="98" t="s">
        <v>102</v>
      </c>
      <c r="B72" s="98"/>
      <c r="C72" s="98"/>
      <c r="D72" s="54"/>
      <c r="E72" s="25" t="s">
        <v>69</v>
      </c>
    </row>
    <row r="73" spans="1:5" ht="15">
      <c r="A73" s="100" t="s">
        <v>131</v>
      </c>
      <c r="B73" s="100"/>
      <c r="C73" s="100"/>
      <c r="D73" s="100"/>
      <c r="E73" s="28" t="s">
        <v>101</v>
      </c>
    </row>
    <row r="75" spans="1:5" ht="15">
      <c r="A75" s="99" t="s">
        <v>104</v>
      </c>
      <c r="B75" s="99"/>
      <c r="C75" s="99"/>
      <c r="D75" s="99"/>
      <c r="E75" s="99"/>
    </row>
  </sheetData>
  <sheetProtection/>
  <mergeCells count="13">
    <mergeCell ref="A70:B70"/>
    <mergeCell ref="A72:C72"/>
    <mergeCell ref="A75:E75"/>
    <mergeCell ref="A71:D71"/>
    <mergeCell ref="A73:D73"/>
    <mergeCell ref="H6:H7"/>
    <mergeCell ref="I6:I7"/>
    <mergeCell ref="B6:B7"/>
    <mergeCell ref="A6:A7"/>
    <mergeCell ref="C6:G6"/>
    <mergeCell ref="B1:E1"/>
    <mergeCell ref="A3:I3"/>
    <mergeCell ref="A4:I4"/>
  </mergeCells>
  <printOptions/>
  <pageMargins left="0.34" right="0.275590551181102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8"/>
  <sheetViews>
    <sheetView zoomScalePageLayoutView="0" workbookViewId="0" topLeftCell="A1">
      <selection activeCell="D73" sqref="D73"/>
    </sheetView>
  </sheetViews>
  <sheetFormatPr defaultColWidth="9.140625" defaultRowHeight="12.75"/>
  <cols>
    <col min="1" max="1" width="69.28125" style="1" customWidth="1"/>
    <col min="2" max="2" width="7.57421875" style="4" customWidth="1"/>
    <col min="3" max="3" width="14.140625" style="1" customWidth="1"/>
    <col min="4" max="4" width="14.00390625" style="1" customWidth="1"/>
  </cols>
  <sheetData>
    <row r="2" spans="1:4" ht="12.75" customHeight="1">
      <c r="A2" s="96" t="s">
        <v>54</v>
      </c>
      <c r="B2" s="96"/>
      <c r="C2" s="96"/>
      <c r="D2" s="96"/>
    </row>
    <row r="3" spans="1:4" ht="12.75" customHeight="1">
      <c r="A3" s="102" t="s">
        <v>141</v>
      </c>
      <c r="B3" s="102"/>
      <c r="C3" s="102"/>
      <c r="D3" s="102"/>
    </row>
    <row r="4" spans="1:4" ht="12.75" customHeight="1">
      <c r="A4" s="97" t="str">
        <f>'форма 2'!A5:D5</f>
        <v>                за период, заканчивающийся 30 июня 2016  года</v>
      </c>
      <c r="B4" s="97"/>
      <c r="C4" s="97"/>
      <c r="D4" s="97"/>
    </row>
    <row r="5" spans="1:4" ht="12.75" customHeight="1">
      <c r="A5" s="2" t="s">
        <v>68</v>
      </c>
      <c r="B5" s="51"/>
      <c r="C5" s="3" t="s">
        <v>38</v>
      </c>
      <c r="D5" s="3"/>
    </row>
    <row r="6" spans="1:4" ht="48" customHeight="1">
      <c r="A6" s="38" t="s">
        <v>0</v>
      </c>
      <c r="B6" s="52" t="s">
        <v>4</v>
      </c>
      <c r="C6" s="39" t="s">
        <v>290</v>
      </c>
      <c r="D6" s="39" t="s">
        <v>291</v>
      </c>
    </row>
    <row r="7" spans="1:4" ht="12.75" customHeight="1">
      <c r="A7" s="81" t="s">
        <v>39</v>
      </c>
      <c r="B7" s="82"/>
      <c r="C7" s="69"/>
      <c r="D7" s="40"/>
    </row>
    <row r="8" spans="1:4" ht="12.75" customHeight="1">
      <c r="A8" s="81" t="s">
        <v>207</v>
      </c>
      <c r="B8" s="49" t="s">
        <v>160</v>
      </c>
      <c r="C8" s="59">
        <f>SUM(C10:C15)</f>
        <v>2056116</v>
      </c>
      <c r="D8" s="59">
        <f>SUM(D10:D15)</f>
        <v>4188684</v>
      </c>
    </row>
    <row r="9" spans="1:4" ht="14.25" customHeight="1">
      <c r="A9" s="83" t="s">
        <v>40</v>
      </c>
      <c r="B9" s="79"/>
      <c r="C9" s="60"/>
      <c r="D9" s="60"/>
    </row>
    <row r="10" spans="1:4" ht="14.25" customHeight="1">
      <c r="A10" s="83" t="s">
        <v>208</v>
      </c>
      <c r="B10" s="84" t="s">
        <v>161</v>
      </c>
      <c r="C10" s="60">
        <f>1468832-7476</f>
        <v>1461356</v>
      </c>
      <c r="D10" s="60">
        <v>3757646</v>
      </c>
    </row>
    <row r="11" spans="1:4" ht="14.25" customHeight="1">
      <c r="A11" s="83" t="s">
        <v>209</v>
      </c>
      <c r="B11" s="49" t="s">
        <v>210</v>
      </c>
      <c r="C11" s="60"/>
      <c r="D11" s="60"/>
    </row>
    <row r="12" spans="1:4" ht="14.25" customHeight="1">
      <c r="A12" s="83" t="s">
        <v>211</v>
      </c>
      <c r="B12" s="49" t="s">
        <v>212</v>
      </c>
      <c r="C12" s="60">
        <v>590953</v>
      </c>
      <c r="D12" s="60">
        <v>294677</v>
      </c>
    </row>
    <row r="13" spans="1:4" ht="14.25" customHeight="1">
      <c r="A13" s="83" t="s">
        <v>213</v>
      </c>
      <c r="B13" s="49" t="s">
        <v>214</v>
      </c>
      <c r="C13" s="60"/>
      <c r="D13" s="60"/>
    </row>
    <row r="14" spans="1:4" ht="14.25" customHeight="1">
      <c r="A14" s="48" t="s">
        <v>215</v>
      </c>
      <c r="B14" s="49" t="s">
        <v>216</v>
      </c>
      <c r="C14" s="60"/>
      <c r="D14" s="60"/>
    </row>
    <row r="15" spans="1:4" ht="14.25" customHeight="1">
      <c r="A15" s="48" t="s">
        <v>41</v>
      </c>
      <c r="B15" s="49" t="s">
        <v>217</v>
      </c>
      <c r="C15" s="60">
        <f>6859-996+1204-C27</f>
        <v>3807</v>
      </c>
      <c r="D15" s="60">
        <v>136361</v>
      </c>
    </row>
    <row r="16" spans="1:4" ht="14.25" customHeight="1">
      <c r="A16" s="73" t="s">
        <v>218</v>
      </c>
      <c r="B16" s="49" t="s">
        <v>219</v>
      </c>
      <c r="C16" s="59">
        <f>SUM(C18:C24)</f>
        <v>1687333</v>
      </c>
      <c r="D16" s="59">
        <f>SUM(D18:D24)</f>
        <v>3075436</v>
      </c>
    </row>
    <row r="17" spans="1:4" ht="14.25" customHeight="1">
      <c r="A17" s="48" t="s">
        <v>40</v>
      </c>
      <c r="B17" s="79"/>
      <c r="C17" s="60"/>
      <c r="D17" s="60"/>
    </row>
    <row r="18" spans="1:4" ht="14.25" customHeight="1">
      <c r="A18" s="48" t="s">
        <v>42</v>
      </c>
      <c r="B18" s="49" t="s">
        <v>220</v>
      </c>
      <c r="C18" s="60">
        <f>304455-1573-33250</f>
        <v>269632</v>
      </c>
      <c r="D18" s="60">
        <v>2045442</v>
      </c>
    </row>
    <row r="19" spans="1:4" ht="14.25" customHeight="1">
      <c r="A19" s="48" t="s">
        <v>221</v>
      </c>
      <c r="B19" s="49" t="s">
        <v>222</v>
      </c>
      <c r="C19" s="60">
        <f>918169-813-63914</f>
        <v>853442</v>
      </c>
      <c r="D19" s="60">
        <v>295003</v>
      </c>
    </row>
    <row r="20" spans="1:4" ht="14.25" customHeight="1">
      <c r="A20" s="48" t="s">
        <v>223</v>
      </c>
      <c r="B20" s="49" t="s">
        <v>224</v>
      </c>
      <c r="C20" s="60">
        <f>265447-50</f>
        <v>265397</v>
      </c>
      <c r="D20" s="60">
        <v>208740</v>
      </c>
    </row>
    <row r="21" spans="1:4" ht="14.25" customHeight="1">
      <c r="A21" s="48" t="s">
        <v>225</v>
      </c>
      <c r="B21" s="49" t="s">
        <v>226</v>
      </c>
      <c r="C21" s="60">
        <v>28042</v>
      </c>
      <c r="D21" s="60">
        <v>45265</v>
      </c>
    </row>
    <row r="22" spans="1:4" ht="14.25" customHeight="1">
      <c r="A22" s="48" t="s">
        <v>227</v>
      </c>
      <c r="B22" s="49" t="s">
        <v>228</v>
      </c>
      <c r="C22" s="60"/>
      <c r="D22" s="60"/>
    </row>
    <row r="23" spans="1:4" ht="14.25" customHeight="1">
      <c r="A23" s="48" t="s">
        <v>229</v>
      </c>
      <c r="B23" s="49" t="s">
        <v>230</v>
      </c>
      <c r="C23" s="60">
        <f>221107+32630-7</f>
        <v>253730</v>
      </c>
      <c r="D23" s="60">
        <f>40794+364353</f>
        <v>405147</v>
      </c>
    </row>
    <row r="24" spans="1:4" ht="14.25" customHeight="1">
      <c r="A24" s="48" t="s">
        <v>43</v>
      </c>
      <c r="B24" s="49" t="s">
        <v>231</v>
      </c>
      <c r="C24" s="60">
        <f>23736-8359+867+846</f>
        <v>17090</v>
      </c>
      <c r="D24" s="60">
        <v>75839</v>
      </c>
    </row>
    <row r="25" spans="1:4" ht="14.25" customHeight="1">
      <c r="A25" s="46" t="s">
        <v>232</v>
      </c>
      <c r="B25" s="49" t="s">
        <v>233</v>
      </c>
      <c r="C25" s="59">
        <f>C8-C16</f>
        <v>368783</v>
      </c>
      <c r="D25" s="59">
        <f>D8-D16</f>
        <v>1113248</v>
      </c>
    </row>
    <row r="26" spans="1:4" ht="14.25" customHeight="1">
      <c r="A26" s="73" t="s">
        <v>44</v>
      </c>
      <c r="B26" s="79"/>
      <c r="C26" s="59"/>
      <c r="D26" s="59"/>
    </row>
    <row r="27" spans="1:4" ht="14.25" customHeight="1">
      <c r="A27" s="73" t="s">
        <v>234</v>
      </c>
      <c r="B27" s="49" t="s">
        <v>235</v>
      </c>
      <c r="C27" s="59">
        <f>C29+C30+C39</f>
        <v>3260</v>
      </c>
      <c r="D27" s="59">
        <f>D29+D30+D39</f>
        <v>0</v>
      </c>
    </row>
    <row r="28" spans="1:4" ht="14.25" customHeight="1">
      <c r="A28" s="48" t="s">
        <v>40</v>
      </c>
      <c r="B28" s="79" t="s">
        <v>236</v>
      </c>
      <c r="C28" s="60"/>
      <c r="D28" s="60"/>
    </row>
    <row r="29" spans="1:4" ht="14.25" customHeight="1">
      <c r="A29" s="48" t="s">
        <v>45</v>
      </c>
      <c r="B29" s="49" t="s">
        <v>237</v>
      </c>
      <c r="C29" s="60">
        <v>3260</v>
      </c>
      <c r="D29" s="60"/>
    </row>
    <row r="30" spans="1:4" ht="14.25" customHeight="1">
      <c r="A30" s="48" t="s">
        <v>46</v>
      </c>
      <c r="B30" s="49" t="s">
        <v>238</v>
      </c>
      <c r="C30" s="60"/>
      <c r="D30" s="60"/>
    </row>
    <row r="31" spans="1:4" ht="14.25" customHeight="1">
      <c r="A31" s="48" t="s">
        <v>239</v>
      </c>
      <c r="B31" s="49" t="s">
        <v>240</v>
      </c>
      <c r="C31" s="60"/>
      <c r="D31" s="60"/>
    </row>
    <row r="32" spans="1:4" ht="14.25" customHeight="1">
      <c r="A32" s="45" t="s">
        <v>241</v>
      </c>
      <c r="B32" s="49" t="s">
        <v>242</v>
      </c>
      <c r="C32" s="60"/>
      <c r="D32" s="60"/>
    </row>
    <row r="33" spans="1:4" ht="14.25" customHeight="1">
      <c r="A33" s="48" t="s">
        <v>243</v>
      </c>
      <c r="B33" s="49" t="s">
        <v>244</v>
      </c>
      <c r="C33" s="60"/>
      <c r="D33" s="60"/>
    </row>
    <row r="34" spans="1:4" ht="14.25" customHeight="1">
      <c r="A34" s="48" t="s">
        <v>245</v>
      </c>
      <c r="B34" s="49" t="s">
        <v>246</v>
      </c>
      <c r="C34" s="60"/>
      <c r="D34" s="60"/>
    </row>
    <row r="35" spans="1:4" ht="14.25" customHeight="1">
      <c r="A35" s="48" t="s">
        <v>247</v>
      </c>
      <c r="B35" s="49" t="s">
        <v>248</v>
      </c>
      <c r="C35" s="60"/>
      <c r="D35" s="60"/>
    </row>
    <row r="36" spans="1:4" ht="14.25" customHeight="1">
      <c r="A36" s="48" t="s">
        <v>249</v>
      </c>
      <c r="B36" s="49" t="s">
        <v>250</v>
      </c>
      <c r="C36" s="60"/>
      <c r="D36" s="60"/>
    </row>
    <row r="37" spans="1:4" ht="14.25" customHeight="1">
      <c r="A37" s="48" t="s">
        <v>251</v>
      </c>
      <c r="B37" s="49" t="s">
        <v>252</v>
      </c>
      <c r="C37" s="60"/>
      <c r="D37" s="60"/>
    </row>
    <row r="38" spans="1:4" ht="14.25" customHeight="1">
      <c r="A38" s="48" t="s">
        <v>253</v>
      </c>
      <c r="B38" s="49" t="s">
        <v>254</v>
      </c>
      <c r="C38" s="60"/>
      <c r="D38" s="60"/>
    </row>
    <row r="39" spans="1:4" ht="14.25" customHeight="1">
      <c r="A39" s="48" t="s">
        <v>41</v>
      </c>
      <c r="B39" s="49" t="s">
        <v>255</v>
      </c>
      <c r="C39" s="60"/>
      <c r="D39" s="60"/>
    </row>
    <row r="40" spans="1:4" ht="14.25" customHeight="1">
      <c r="A40" s="73" t="s">
        <v>256</v>
      </c>
      <c r="B40" s="49" t="s">
        <v>257</v>
      </c>
      <c r="C40" s="59">
        <f>SUM(C42:C52)</f>
        <v>97164</v>
      </c>
      <c r="D40" s="59">
        <f>SUM(D42:D52)</f>
        <v>48325</v>
      </c>
    </row>
    <row r="41" spans="1:4" ht="14.25" customHeight="1">
      <c r="A41" s="48" t="s">
        <v>40</v>
      </c>
      <c r="B41" s="79"/>
      <c r="C41" s="60"/>
      <c r="D41" s="60"/>
    </row>
    <row r="42" spans="1:4" ht="14.25" customHeight="1">
      <c r="A42" s="48" t="s">
        <v>47</v>
      </c>
      <c r="B42" s="49" t="s">
        <v>258</v>
      </c>
      <c r="C42" s="60">
        <f>63914+33250</f>
        <v>97164</v>
      </c>
      <c r="D42" s="60">
        <v>48325</v>
      </c>
    </row>
    <row r="43" spans="1:4" ht="14.25" customHeight="1">
      <c r="A43" s="48" t="s">
        <v>48</v>
      </c>
      <c r="B43" s="49" t="s">
        <v>259</v>
      </c>
      <c r="C43" s="60"/>
      <c r="D43" s="60"/>
    </row>
    <row r="44" spans="1:4" ht="14.25" customHeight="1">
      <c r="A44" s="48" t="s">
        <v>49</v>
      </c>
      <c r="B44" s="49" t="s">
        <v>260</v>
      </c>
      <c r="C44" s="60"/>
      <c r="D44" s="60"/>
    </row>
    <row r="45" spans="1:4" ht="14.25" customHeight="1">
      <c r="A45" s="45" t="s">
        <v>261</v>
      </c>
      <c r="B45" s="49" t="s">
        <v>262</v>
      </c>
      <c r="C45" s="60"/>
      <c r="D45" s="60"/>
    </row>
    <row r="46" spans="1:4" ht="14.25" customHeight="1">
      <c r="A46" s="48" t="s">
        <v>263</v>
      </c>
      <c r="B46" s="49" t="s">
        <v>264</v>
      </c>
      <c r="C46" s="60"/>
      <c r="D46" s="60"/>
    </row>
    <row r="47" spans="1:4" ht="14.25" customHeight="1">
      <c r="A47" s="48" t="s">
        <v>265</v>
      </c>
      <c r="B47" s="49" t="s">
        <v>266</v>
      </c>
      <c r="C47" s="60"/>
      <c r="D47" s="60"/>
    </row>
    <row r="48" spans="1:4" ht="14.25" customHeight="1">
      <c r="A48" s="48" t="s">
        <v>267</v>
      </c>
      <c r="B48" s="49" t="s">
        <v>268</v>
      </c>
      <c r="C48" s="60"/>
      <c r="D48" s="60"/>
    </row>
    <row r="49" spans="1:4" ht="14.25" customHeight="1">
      <c r="A49" s="48" t="s">
        <v>269</v>
      </c>
      <c r="B49" s="49" t="s">
        <v>270</v>
      </c>
      <c r="C49" s="60"/>
      <c r="D49" s="60"/>
    </row>
    <row r="50" spans="1:4" ht="30" customHeight="1">
      <c r="A50" s="48" t="s">
        <v>249</v>
      </c>
      <c r="B50" s="49" t="s">
        <v>271</v>
      </c>
      <c r="C50" s="60"/>
      <c r="D50" s="60"/>
    </row>
    <row r="51" spans="1:4" ht="30" customHeight="1">
      <c r="A51" s="48" t="s">
        <v>272</v>
      </c>
      <c r="B51" s="49" t="s">
        <v>273</v>
      </c>
      <c r="C51" s="60"/>
      <c r="D51" s="60"/>
    </row>
    <row r="52" spans="1:4" ht="29.25" customHeight="1">
      <c r="A52" s="48" t="s">
        <v>43</v>
      </c>
      <c r="B52" s="49" t="s">
        <v>274</v>
      </c>
      <c r="C52" s="60"/>
      <c r="D52" s="60"/>
    </row>
    <row r="53" spans="1:4" ht="18" customHeight="1">
      <c r="A53" s="46" t="s">
        <v>275</v>
      </c>
      <c r="B53" s="49" t="s">
        <v>276</v>
      </c>
      <c r="C53" s="59">
        <f>C27-C40</f>
        <v>-93904</v>
      </c>
      <c r="D53" s="59">
        <f>D27-D40</f>
        <v>-48325</v>
      </c>
    </row>
    <row r="54" spans="1:4" ht="18" customHeight="1">
      <c r="A54" s="73" t="s">
        <v>50</v>
      </c>
      <c r="B54" s="79"/>
      <c r="C54" s="59"/>
      <c r="D54" s="59"/>
    </row>
    <row r="55" spans="1:4" ht="24.75" customHeight="1">
      <c r="A55" s="73" t="s">
        <v>277</v>
      </c>
      <c r="B55" s="49" t="s">
        <v>278</v>
      </c>
      <c r="C55" s="61">
        <f>SUM(C57:C60)</f>
        <v>0</v>
      </c>
      <c r="D55" s="87">
        <f>SUM(D57:D60)</f>
        <v>0</v>
      </c>
    </row>
    <row r="56" spans="1:4" ht="12.75" customHeight="1">
      <c r="A56" s="48" t="s">
        <v>40</v>
      </c>
      <c r="B56" s="79"/>
      <c r="C56" s="60"/>
      <c r="D56" s="60"/>
    </row>
    <row r="57" spans="1:4" ht="12.75" customHeight="1">
      <c r="A57" s="48" t="s">
        <v>279</v>
      </c>
      <c r="B57" s="49" t="s">
        <v>280</v>
      </c>
      <c r="C57" s="60"/>
      <c r="D57" s="60"/>
    </row>
    <row r="58" spans="1:4" ht="12.75" customHeight="1">
      <c r="A58" s="48" t="s">
        <v>51</v>
      </c>
      <c r="B58" s="49" t="s">
        <v>281</v>
      </c>
      <c r="C58" s="60"/>
      <c r="D58" s="60"/>
    </row>
    <row r="59" spans="1:4" ht="12.75" customHeight="1">
      <c r="A59" s="48" t="s">
        <v>215</v>
      </c>
      <c r="B59" s="49" t="s">
        <v>282</v>
      </c>
      <c r="C59" s="60"/>
      <c r="D59" s="60"/>
    </row>
    <row r="60" spans="1:4" ht="12.75" customHeight="1">
      <c r="A60" s="48" t="s">
        <v>41</v>
      </c>
      <c r="B60" s="49" t="s">
        <v>283</v>
      </c>
      <c r="C60" s="60"/>
      <c r="D60" s="60"/>
    </row>
    <row r="61" spans="1:4" ht="12.75" customHeight="1">
      <c r="A61" s="73" t="s">
        <v>284</v>
      </c>
      <c r="B61" s="49">
        <v>100</v>
      </c>
      <c r="C61" s="59">
        <f>SUM(C63:C67)</f>
        <v>202522</v>
      </c>
      <c r="D61" s="59">
        <f>SUM(D63:D67)</f>
        <v>1023035</v>
      </c>
    </row>
    <row r="62" spans="1:4" ht="12.75" customHeight="1">
      <c r="A62" s="48" t="s">
        <v>40</v>
      </c>
      <c r="B62" s="79"/>
      <c r="C62" s="60"/>
      <c r="D62" s="60"/>
    </row>
    <row r="63" spans="1:4" ht="12.75" customHeight="1">
      <c r="A63" s="48" t="s">
        <v>52</v>
      </c>
      <c r="B63" s="49">
        <v>101</v>
      </c>
      <c r="C63" s="60">
        <f>202522</f>
        <v>202522</v>
      </c>
      <c r="D63" s="60">
        <v>1023035</v>
      </c>
    </row>
    <row r="64" spans="1:4" ht="12.75" customHeight="1">
      <c r="A64" s="48" t="s">
        <v>225</v>
      </c>
      <c r="B64" s="49">
        <v>102</v>
      </c>
      <c r="C64" s="60"/>
      <c r="D64" s="60"/>
    </row>
    <row r="65" spans="1:4" ht="12.75" customHeight="1">
      <c r="A65" s="48" t="s">
        <v>53</v>
      </c>
      <c r="B65" s="49">
        <v>103</v>
      </c>
      <c r="C65" s="60"/>
      <c r="D65" s="60"/>
    </row>
    <row r="66" spans="1:4" ht="12.75" customHeight="1">
      <c r="A66" s="48" t="s">
        <v>285</v>
      </c>
      <c r="B66" s="49">
        <v>104</v>
      </c>
      <c r="C66" s="60"/>
      <c r="D66" s="60"/>
    </row>
    <row r="67" spans="1:4" ht="12.75" customHeight="1">
      <c r="A67" s="48" t="s">
        <v>286</v>
      </c>
      <c r="B67" s="49">
        <v>105</v>
      </c>
      <c r="C67" s="60"/>
      <c r="D67" s="60"/>
    </row>
    <row r="68" spans="1:4" ht="29.25">
      <c r="A68" s="46" t="s">
        <v>287</v>
      </c>
      <c r="B68" s="49">
        <v>110</v>
      </c>
      <c r="C68" s="59">
        <f>C55-C61</f>
        <v>-202522</v>
      </c>
      <c r="D68" s="59">
        <f>D55-D61</f>
        <v>-1023035</v>
      </c>
    </row>
    <row r="69" spans="1:4" ht="15">
      <c r="A69" s="73" t="s">
        <v>203</v>
      </c>
      <c r="B69" s="49">
        <v>120</v>
      </c>
      <c r="C69" s="62">
        <f>3762-12335</f>
        <v>-8573</v>
      </c>
      <c r="D69" s="62"/>
    </row>
    <row r="70" spans="1:4" ht="29.25">
      <c r="A70" s="46" t="s">
        <v>204</v>
      </c>
      <c r="B70" s="49">
        <v>130</v>
      </c>
      <c r="C70" s="59">
        <f>C25+C53+C68+C69</f>
        <v>63784</v>
      </c>
      <c r="D70" s="59">
        <f>D25+D53+D68+D69</f>
        <v>41888</v>
      </c>
    </row>
    <row r="71" spans="1:4" ht="29.25">
      <c r="A71" s="46" t="s">
        <v>205</v>
      </c>
      <c r="B71" s="49">
        <v>140</v>
      </c>
      <c r="C71" s="59">
        <v>150028</v>
      </c>
      <c r="D71" s="59">
        <v>200446</v>
      </c>
    </row>
    <row r="72" spans="1:4" ht="29.25">
      <c r="A72" s="46" t="s">
        <v>206</v>
      </c>
      <c r="B72" s="49">
        <v>150</v>
      </c>
      <c r="C72" s="59">
        <f>баланс!C18</f>
        <v>213812</v>
      </c>
      <c r="D72" s="59">
        <v>242334</v>
      </c>
    </row>
    <row r="73" spans="1:4" ht="14.25">
      <c r="A73" s="41"/>
      <c r="B73" s="53"/>
      <c r="C73" s="42">
        <f>C70+C71-C72</f>
        <v>0</v>
      </c>
      <c r="D73" s="42">
        <f>D70+D71-D72</f>
        <v>0</v>
      </c>
    </row>
    <row r="74" spans="1:4" ht="15">
      <c r="A74" s="36" t="s">
        <v>143</v>
      </c>
      <c r="B74" s="10" t="s">
        <v>69</v>
      </c>
      <c r="C74" s="25" t="s">
        <v>69</v>
      </c>
      <c r="D74" s="26" t="s">
        <v>69</v>
      </c>
    </row>
    <row r="75" spans="1:4" ht="15">
      <c r="A75" s="27" t="s">
        <v>100</v>
      </c>
      <c r="B75" s="10" t="s">
        <v>69</v>
      </c>
      <c r="C75" s="28" t="s">
        <v>101</v>
      </c>
      <c r="D75" s="26" t="s">
        <v>69</v>
      </c>
    </row>
    <row r="76" spans="1:4" ht="15">
      <c r="A76" s="36" t="s">
        <v>102</v>
      </c>
      <c r="B76" s="10" t="s">
        <v>69</v>
      </c>
      <c r="C76" s="25" t="s">
        <v>69</v>
      </c>
      <c r="D76" s="26" t="s">
        <v>69</v>
      </c>
    </row>
    <row r="77" spans="1:4" ht="15">
      <c r="A77" s="27" t="s">
        <v>103</v>
      </c>
      <c r="B77" s="10" t="s">
        <v>69</v>
      </c>
      <c r="C77" s="28" t="s">
        <v>101</v>
      </c>
      <c r="D77" s="26" t="s">
        <v>69</v>
      </c>
    </row>
    <row r="78" spans="1:4" ht="15">
      <c r="A78" s="99" t="s">
        <v>104</v>
      </c>
      <c r="B78" s="99"/>
      <c r="C78" s="99"/>
      <c r="D78" s="99"/>
    </row>
  </sheetData>
  <sheetProtection/>
  <mergeCells count="4">
    <mergeCell ref="A2:D2"/>
    <mergeCell ref="A4:D4"/>
    <mergeCell ref="A3:D3"/>
    <mergeCell ref="A78:D78"/>
  </mergeCells>
  <printOptions/>
  <pageMargins left="0.45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5"/>
  <sheetViews>
    <sheetView tabSelected="1" zoomScalePageLayoutView="0" workbookViewId="0" topLeftCell="A43">
      <selection activeCell="A2" sqref="A2:D51"/>
    </sheetView>
  </sheetViews>
  <sheetFormatPr defaultColWidth="9.140625" defaultRowHeight="12.75"/>
  <cols>
    <col min="1" max="1" width="61.00390625" style="1" customWidth="1"/>
    <col min="2" max="2" width="7.140625" style="4" customWidth="1"/>
    <col min="3" max="3" width="12.28125" style="1" customWidth="1"/>
    <col min="4" max="4" width="16.28125" style="1" customWidth="1"/>
  </cols>
  <sheetData>
    <row r="2" spans="1:2" ht="15">
      <c r="A2" s="1" t="s">
        <v>195</v>
      </c>
      <c r="B2" s="44"/>
    </row>
    <row r="3" spans="1:2" ht="15">
      <c r="A3" s="1" t="s">
        <v>196</v>
      </c>
      <c r="B3" s="80"/>
    </row>
    <row r="4" spans="1:2" ht="15">
      <c r="A4" s="1" t="s">
        <v>197</v>
      </c>
      <c r="B4" s="44"/>
    </row>
    <row r="5" spans="1:2" ht="15">
      <c r="A5" s="1" t="s">
        <v>198</v>
      </c>
      <c r="B5" s="44"/>
    </row>
    <row r="6" spans="1:2" ht="15">
      <c r="A6" s="1" t="s">
        <v>199</v>
      </c>
      <c r="B6" s="44"/>
    </row>
    <row r="7" spans="1:2" ht="15">
      <c r="A7" s="1" t="s">
        <v>200</v>
      </c>
      <c r="B7" s="44"/>
    </row>
    <row r="8" spans="1:2" ht="15">
      <c r="A8" s="1" t="s">
        <v>293</v>
      </c>
      <c r="B8" s="44"/>
    </row>
    <row r="9" spans="1:2" ht="15">
      <c r="A9" s="1" t="s">
        <v>201</v>
      </c>
      <c r="B9" s="44"/>
    </row>
    <row r="10" spans="1:2" ht="15">
      <c r="A10" s="1" t="s">
        <v>202</v>
      </c>
      <c r="B10" s="44"/>
    </row>
    <row r="12" spans="1:4" s="72" customFormat="1" ht="14.25">
      <c r="A12" s="97" t="s">
        <v>145</v>
      </c>
      <c r="B12" s="97"/>
      <c r="C12" s="97"/>
      <c r="D12" s="97"/>
    </row>
    <row r="13" spans="1:4" s="72" customFormat="1" ht="14.25">
      <c r="A13" s="97" t="s">
        <v>192</v>
      </c>
      <c r="B13" s="97"/>
      <c r="C13" s="97"/>
      <c r="D13" s="97"/>
    </row>
    <row r="14" spans="1:4" ht="15" customHeight="1">
      <c r="A14" s="5" t="s">
        <v>69</v>
      </c>
      <c r="B14" s="6" t="s">
        <v>69</v>
      </c>
      <c r="C14" s="107" t="s">
        <v>70</v>
      </c>
      <c r="D14" s="107"/>
    </row>
    <row r="15" spans="1:4" ht="45.75" customHeight="1">
      <c r="A15" s="21" t="s">
        <v>71</v>
      </c>
      <c r="B15" s="7" t="s">
        <v>4</v>
      </c>
      <c r="C15" s="29" t="s">
        <v>132</v>
      </c>
      <c r="D15" s="29" t="s">
        <v>133</v>
      </c>
    </row>
    <row r="16" spans="1:4" ht="19.5" customHeight="1">
      <c r="A16" s="104" t="s">
        <v>72</v>
      </c>
      <c r="B16" s="105"/>
      <c r="C16" s="105"/>
      <c r="D16" s="106"/>
    </row>
    <row r="17" spans="1:4" s="16" customFormat="1" ht="19.5" customHeight="1">
      <c r="A17" s="13" t="s">
        <v>73</v>
      </c>
      <c r="B17" s="14" t="s">
        <v>69</v>
      </c>
      <c r="C17" s="15" t="s">
        <v>69</v>
      </c>
      <c r="D17" s="15" t="s">
        <v>69</v>
      </c>
    </row>
    <row r="18" spans="1:4" s="16" customFormat="1" ht="15">
      <c r="A18" s="17" t="s">
        <v>5</v>
      </c>
      <c r="B18" s="33" t="s">
        <v>6</v>
      </c>
      <c r="C18" s="18">
        <v>213812</v>
      </c>
      <c r="D18" s="18">
        <v>150028</v>
      </c>
    </row>
    <row r="19" spans="1:4" s="16" customFormat="1" ht="15" customHeight="1">
      <c r="A19" s="17" t="s">
        <v>74</v>
      </c>
      <c r="B19" s="33" t="s">
        <v>7</v>
      </c>
      <c r="C19" s="18"/>
      <c r="D19" s="18"/>
    </row>
    <row r="20" spans="1:4" s="16" customFormat="1" ht="15">
      <c r="A20" s="17" t="s">
        <v>75</v>
      </c>
      <c r="B20" s="33" t="s">
        <v>8</v>
      </c>
      <c r="C20" s="18"/>
      <c r="D20" s="18"/>
    </row>
    <row r="21" spans="1:4" s="16" customFormat="1" ht="30" customHeight="1">
      <c r="A21" s="17" t="s">
        <v>76</v>
      </c>
      <c r="B21" s="33" t="s">
        <v>10</v>
      </c>
      <c r="C21" s="18"/>
      <c r="D21" s="18"/>
    </row>
    <row r="22" spans="1:4" s="16" customFormat="1" ht="15" customHeight="1">
      <c r="A22" s="17" t="s">
        <v>77</v>
      </c>
      <c r="B22" s="33" t="s">
        <v>11</v>
      </c>
      <c r="C22" s="18"/>
      <c r="D22" s="18"/>
    </row>
    <row r="23" spans="1:4" s="16" customFormat="1" ht="15" customHeight="1">
      <c r="A23" s="17" t="s">
        <v>78</v>
      </c>
      <c r="B23" s="33" t="s">
        <v>12</v>
      </c>
      <c r="C23" s="18"/>
      <c r="D23" s="18"/>
    </row>
    <row r="24" spans="1:4" s="16" customFormat="1" ht="15" customHeight="1">
      <c r="A24" s="37" t="s">
        <v>138</v>
      </c>
      <c r="B24" s="33" t="s">
        <v>14</v>
      </c>
      <c r="C24" s="18">
        <v>622608</v>
      </c>
      <c r="D24" s="18">
        <f>773986</f>
        <v>773986</v>
      </c>
    </row>
    <row r="25" spans="1:4" s="16" customFormat="1" ht="15" customHeight="1">
      <c r="A25" s="17" t="s">
        <v>56</v>
      </c>
      <c r="B25" s="33" t="s">
        <v>79</v>
      </c>
      <c r="C25" s="18">
        <v>85063</v>
      </c>
      <c r="D25" s="18">
        <v>64813</v>
      </c>
    </row>
    <row r="26" spans="1:4" s="16" customFormat="1" ht="15" customHeight="1">
      <c r="A26" s="17" t="s">
        <v>9</v>
      </c>
      <c r="B26" s="33" t="s">
        <v>80</v>
      </c>
      <c r="C26" s="18">
        <v>664053</v>
      </c>
      <c r="D26" s="18">
        <v>1070009</v>
      </c>
    </row>
    <row r="27" spans="1:4" s="16" customFormat="1" ht="15" customHeight="1">
      <c r="A27" s="17" t="s">
        <v>13</v>
      </c>
      <c r="B27" s="33" t="s">
        <v>81</v>
      </c>
      <c r="C27" s="18">
        <f>11978+5573+284+523+192791-4001</f>
        <v>207148</v>
      </c>
      <c r="D27" s="18">
        <v>191408</v>
      </c>
    </row>
    <row r="28" spans="1:4" s="16" customFormat="1" ht="19.5" customHeight="1">
      <c r="A28" s="13" t="s">
        <v>128</v>
      </c>
      <c r="B28" s="34">
        <v>100</v>
      </c>
      <c r="C28" s="20">
        <f>SUM(C18:C27)</f>
        <v>1792684</v>
      </c>
      <c r="D28" s="20">
        <f>SUM(D18:D27)</f>
        <v>2250244</v>
      </c>
    </row>
    <row r="29" spans="1:4" s="16" customFormat="1" ht="15" customHeight="1">
      <c r="A29" s="17" t="s">
        <v>82</v>
      </c>
      <c r="B29" s="35">
        <v>101</v>
      </c>
      <c r="C29" s="18"/>
      <c r="D29" s="18"/>
    </row>
    <row r="30" spans="1:4" s="16" customFormat="1" ht="19.5" customHeight="1">
      <c r="A30" s="13" t="s">
        <v>15</v>
      </c>
      <c r="B30" s="34" t="s">
        <v>69</v>
      </c>
      <c r="C30" s="20" t="s">
        <v>69</v>
      </c>
      <c r="D30" s="20" t="s">
        <v>69</v>
      </c>
    </row>
    <row r="31" spans="1:4" s="16" customFormat="1" ht="15" customHeight="1">
      <c r="A31" s="17" t="s">
        <v>74</v>
      </c>
      <c r="B31" s="35">
        <v>110</v>
      </c>
      <c r="C31" s="18"/>
      <c r="D31" s="18"/>
    </row>
    <row r="32" spans="1:4" s="16" customFormat="1" ht="15">
      <c r="A32" s="17" t="s">
        <v>75</v>
      </c>
      <c r="B32" s="35">
        <v>111</v>
      </c>
      <c r="C32" s="18"/>
      <c r="D32" s="18"/>
    </row>
    <row r="33" spans="1:4" s="16" customFormat="1" ht="28.5" customHeight="1">
      <c r="A33" s="17" t="s">
        <v>76</v>
      </c>
      <c r="B33" s="35">
        <v>112</v>
      </c>
      <c r="C33" s="18"/>
      <c r="D33" s="18"/>
    </row>
    <row r="34" spans="1:4" s="16" customFormat="1" ht="15" customHeight="1">
      <c r="A34" s="17" t="s">
        <v>77</v>
      </c>
      <c r="B34" s="35">
        <v>113</v>
      </c>
      <c r="C34" s="18"/>
      <c r="D34" s="18"/>
    </row>
    <row r="35" spans="1:4" s="16" customFormat="1" ht="15" customHeight="1">
      <c r="A35" s="17" t="s">
        <v>83</v>
      </c>
      <c r="B35" s="35">
        <v>114</v>
      </c>
      <c r="C35" s="18"/>
      <c r="D35" s="18"/>
    </row>
    <row r="36" spans="1:4" s="16" customFormat="1" ht="15" customHeight="1">
      <c r="A36" s="17" t="s">
        <v>84</v>
      </c>
      <c r="B36" s="35">
        <v>115</v>
      </c>
      <c r="C36" s="57">
        <v>1950</v>
      </c>
      <c r="D36" s="57">
        <v>1950</v>
      </c>
    </row>
    <row r="37" spans="1:4" s="16" customFormat="1" ht="15" customHeight="1">
      <c r="A37" s="17" t="s">
        <v>18</v>
      </c>
      <c r="B37" s="35">
        <v>116</v>
      </c>
      <c r="C37" s="18"/>
      <c r="D37" s="18"/>
    </row>
    <row r="38" spans="1:4" s="16" customFormat="1" ht="15" customHeight="1">
      <c r="A38" s="17" t="s">
        <v>85</v>
      </c>
      <c r="B38" s="35">
        <v>117</v>
      </c>
      <c r="C38" s="18"/>
      <c r="D38" s="18"/>
    </row>
    <row r="39" spans="1:4" s="16" customFormat="1" ht="15" customHeight="1">
      <c r="A39" s="17" t="s">
        <v>21</v>
      </c>
      <c r="B39" s="35">
        <v>118</v>
      </c>
      <c r="C39" s="18">
        <v>2026259</v>
      </c>
      <c r="D39" s="18">
        <v>2102549</v>
      </c>
    </row>
    <row r="40" spans="1:4" s="16" customFormat="1" ht="15" customHeight="1">
      <c r="A40" s="17" t="s">
        <v>23</v>
      </c>
      <c r="B40" s="35">
        <v>119</v>
      </c>
      <c r="C40" s="18"/>
      <c r="D40" s="18"/>
    </row>
    <row r="41" spans="1:4" s="16" customFormat="1" ht="15" customHeight="1">
      <c r="A41" s="17" t="s">
        <v>25</v>
      </c>
      <c r="B41" s="35">
        <v>120</v>
      </c>
      <c r="C41" s="18"/>
      <c r="D41" s="18"/>
    </row>
    <row r="42" spans="1:4" s="16" customFormat="1" ht="15" customHeight="1">
      <c r="A42" s="17" t="s">
        <v>26</v>
      </c>
      <c r="B42" s="35">
        <v>121</v>
      </c>
      <c r="C42" s="18">
        <v>1449</v>
      </c>
      <c r="D42" s="18">
        <v>1713</v>
      </c>
    </row>
    <row r="43" spans="1:4" s="16" customFormat="1" ht="15" customHeight="1">
      <c r="A43" s="17" t="s">
        <v>27</v>
      </c>
      <c r="B43" s="35">
        <v>122</v>
      </c>
      <c r="C43" s="18"/>
      <c r="D43" s="18"/>
    </row>
    <row r="44" spans="1:4" s="16" customFormat="1" ht="15" customHeight="1">
      <c r="A44" s="17" t="s">
        <v>28</v>
      </c>
      <c r="B44" s="35">
        <v>123</v>
      </c>
      <c r="C44" s="18">
        <v>40032</v>
      </c>
      <c r="D44" s="18"/>
    </row>
    <row r="45" spans="1:4" s="16" customFormat="1" ht="19.5" customHeight="1">
      <c r="A45" s="13" t="s">
        <v>129</v>
      </c>
      <c r="B45" s="34">
        <v>200</v>
      </c>
      <c r="C45" s="20">
        <f>SUM(C36:C44)</f>
        <v>2069690</v>
      </c>
      <c r="D45" s="20">
        <f>SUM(D36:D44)</f>
        <v>2106212</v>
      </c>
    </row>
    <row r="46" spans="1:4" s="16" customFormat="1" ht="19.5" customHeight="1">
      <c r="A46" s="13" t="s">
        <v>144</v>
      </c>
      <c r="B46" s="34" t="s">
        <v>69</v>
      </c>
      <c r="C46" s="20">
        <f>C45+C28+C29</f>
        <v>3862374</v>
      </c>
      <c r="D46" s="20">
        <f>D45+D28+D29</f>
        <v>4356456</v>
      </c>
    </row>
    <row r="47" spans="1:4" s="16" customFormat="1" ht="19.5" customHeight="1">
      <c r="A47" s="104" t="s">
        <v>86</v>
      </c>
      <c r="B47" s="105"/>
      <c r="C47" s="105"/>
      <c r="D47" s="106"/>
    </row>
    <row r="48" spans="1:4" s="16" customFormat="1" ht="19.5" customHeight="1">
      <c r="A48" s="13" t="s">
        <v>29</v>
      </c>
      <c r="B48" s="19" t="s">
        <v>69</v>
      </c>
      <c r="C48" s="19" t="s">
        <v>69</v>
      </c>
      <c r="D48" s="19" t="s">
        <v>69</v>
      </c>
    </row>
    <row r="49" spans="1:4" s="16" customFormat="1" ht="15" customHeight="1">
      <c r="A49" s="17" t="s">
        <v>87</v>
      </c>
      <c r="B49" s="8">
        <v>210</v>
      </c>
      <c r="C49" s="18">
        <v>272055</v>
      </c>
      <c r="D49" s="18">
        <v>474577</v>
      </c>
    </row>
    <row r="50" spans="1:4" s="16" customFormat="1" ht="15" customHeight="1">
      <c r="A50" s="17" t="s">
        <v>75</v>
      </c>
      <c r="B50" s="8">
        <v>211</v>
      </c>
      <c r="C50" s="18"/>
      <c r="D50" s="18"/>
    </row>
    <row r="51" spans="1:4" s="16" customFormat="1" ht="15" customHeight="1">
      <c r="A51" s="17" t="s">
        <v>88</v>
      </c>
      <c r="B51" s="8">
        <v>212</v>
      </c>
      <c r="C51" s="18"/>
      <c r="D51" s="18"/>
    </row>
    <row r="52" spans="1:4" s="16" customFormat="1" ht="15" customHeight="1">
      <c r="A52" s="37" t="s">
        <v>139</v>
      </c>
      <c r="B52" s="8">
        <v>213</v>
      </c>
      <c r="C52" s="18">
        <v>801692</v>
      </c>
      <c r="D52" s="18">
        <v>714247</v>
      </c>
    </row>
    <row r="53" spans="1:4" s="16" customFormat="1" ht="15" customHeight="1">
      <c r="A53" s="17" t="s">
        <v>89</v>
      </c>
      <c r="B53" s="8">
        <v>214</v>
      </c>
      <c r="C53" s="18">
        <v>20166</v>
      </c>
      <c r="D53" s="18">
        <v>13230</v>
      </c>
    </row>
    <row r="54" spans="1:4" s="16" customFormat="1" ht="15" customHeight="1">
      <c r="A54" s="17" t="s">
        <v>90</v>
      </c>
      <c r="B54" s="8">
        <v>215</v>
      </c>
      <c r="C54" s="18"/>
      <c r="D54" s="18"/>
    </row>
    <row r="55" spans="1:4" s="16" customFormat="1" ht="15" customHeight="1">
      <c r="A55" s="17" t="s">
        <v>91</v>
      </c>
      <c r="B55" s="8">
        <v>216</v>
      </c>
      <c r="C55" s="18">
        <v>42617</v>
      </c>
      <c r="D55" s="18">
        <v>25878</v>
      </c>
    </row>
    <row r="56" spans="1:4" s="16" customFormat="1" ht="15" customHeight="1">
      <c r="A56" s="17" t="s">
        <v>30</v>
      </c>
      <c r="B56" s="8">
        <v>217</v>
      </c>
      <c r="C56" s="18">
        <f>61250+5309+214+1942</f>
        <v>68715</v>
      </c>
      <c r="D56" s="18">
        <v>65491</v>
      </c>
    </row>
    <row r="57" spans="1:4" s="16" customFormat="1" ht="19.5" customHeight="1">
      <c r="A57" s="13" t="s">
        <v>134</v>
      </c>
      <c r="B57" s="7">
        <v>300</v>
      </c>
      <c r="C57" s="20">
        <f>SUM(C49:C56)</f>
        <v>1205245</v>
      </c>
      <c r="D57" s="20">
        <f>SUM(D49:D56)</f>
        <v>1293423</v>
      </c>
    </row>
    <row r="58" spans="1:4" s="16" customFormat="1" ht="15" customHeight="1">
      <c r="A58" s="17" t="s">
        <v>92</v>
      </c>
      <c r="B58" s="8">
        <v>301</v>
      </c>
      <c r="C58" s="18"/>
      <c r="D58" s="18"/>
    </row>
    <row r="59" spans="1:4" s="16" customFormat="1" ht="19.5" customHeight="1">
      <c r="A59" s="13" t="s">
        <v>31</v>
      </c>
      <c r="B59" s="7" t="s">
        <v>69</v>
      </c>
      <c r="C59" s="20" t="s">
        <v>69</v>
      </c>
      <c r="D59" s="20" t="s">
        <v>69</v>
      </c>
    </row>
    <row r="60" spans="1:4" s="16" customFormat="1" ht="15" customHeight="1">
      <c r="A60" s="17" t="s">
        <v>87</v>
      </c>
      <c r="B60" s="8">
        <v>310</v>
      </c>
      <c r="C60" s="18">
        <v>30617</v>
      </c>
      <c r="D60" s="18">
        <v>30617</v>
      </c>
    </row>
    <row r="61" spans="1:4" s="16" customFormat="1" ht="15" customHeight="1">
      <c r="A61" s="17" t="s">
        <v>75</v>
      </c>
      <c r="B61" s="8">
        <v>311</v>
      </c>
      <c r="C61" s="18"/>
      <c r="D61" s="18"/>
    </row>
    <row r="62" spans="1:4" s="16" customFormat="1" ht="15" customHeight="1">
      <c r="A62" s="17" t="s">
        <v>93</v>
      </c>
      <c r="B62" s="8">
        <v>312</v>
      </c>
      <c r="C62" s="18"/>
      <c r="D62" s="18"/>
    </row>
    <row r="63" spans="1:4" s="16" customFormat="1" ht="15" customHeight="1">
      <c r="A63" s="37" t="s">
        <v>140</v>
      </c>
      <c r="B63" s="8">
        <v>313</v>
      </c>
      <c r="C63" s="18"/>
      <c r="D63" s="18"/>
    </row>
    <row r="64" spans="1:4" s="16" customFormat="1" ht="15">
      <c r="A64" s="17" t="s">
        <v>94</v>
      </c>
      <c r="B64" s="8">
        <v>314</v>
      </c>
      <c r="C64" s="18"/>
      <c r="D64" s="18"/>
    </row>
    <row r="65" spans="1:4" s="16" customFormat="1" ht="15">
      <c r="A65" s="17" t="s">
        <v>32</v>
      </c>
      <c r="B65" s="8">
        <v>315</v>
      </c>
      <c r="C65" s="18">
        <v>217830</v>
      </c>
      <c r="D65" s="18">
        <v>217830</v>
      </c>
    </row>
    <row r="66" spans="1:4" s="16" customFormat="1" ht="15">
      <c r="A66" s="17" t="s">
        <v>33</v>
      </c>
      <c r="B66" s="8">
        <v>316</v>
      </c>
      <c r="C66" s="18">
        <v>41045</v>
      </c>
      <c r="D66" s="18">
        <v>41045</v>
      </c>
    </row>
    <row r="67" spans="1:4" s="16" customFormat="1" ht="19.5" customHeight="1">
      <c r="A67" s="13" t="s">
        <v>135</v>
      </c>
      <c r="B67" s="7">
        <v>400</v>
      </c>
      <c r="C67" s="20">
        <f>SUM(C60:C66)</f>
        <v>289492</v>
      </c>
      <c r="D67" s="20">
        <f>SUM(D60:D66)</f>
        <v>289492</v>
      </c>
    </row>
    <row r="68" spans="1:4" s="16" customFormat="1" ht="19.5" customHeight="1">
      <c r="A68" s="13" t="s">
        <v>34</v>
      </c>
      <c r="B68" s="7" t="s">
        <v>69</v>
      </c>
      <c r="C68" s="20" t="s">
        <v>69</v>
      </c>
      <c r="D68" s="20" t="s">
        <v>69</v>
      </c>
    </row>
    <row r="69" spans="1:4" s="16" customFormat="1" ht="15" customHeight="1">
      <c r="A69" s="17" t="s">
        <v>95</v>
      </c>
      <c r="B69" s="8">
        <v>410</v>
      </c>
      <c r="C69" s="18">
        <v>600190</v>
      </c>
      <c r="D69" s="18">
        <v>600190</v>
      </c>
    </row>
    <row r="70" spans="1:4" s="16" customFormat="1" ht="15" customHeight="1">
      <c r="A70" s="17" t="s">
        <v>35</v>
      </c>
      <c r="B70" s="8">
        <v>411</v>
      </c>
      <c r="C70" s="18">
        <v>19</v>
      </c>
      <c r="D70" s="18">
        <v>19</v>
      </c>
    </row>
    <row r="71" spans="1:4" s="16" customFormat="1" ht="15" customHeight="1">
      <c r="A71" s="17" t="s">
        <v>36</v>
      </c>
      <c r="B71" s="8">
        <v>412</v>
      </c>
      <c r="C71" s="18">
        <v>-190</v>
      </c>
      <c r="D71" s="18">
        <v>-190</v>
      </c>
    </row>
    <row r="72" spans="1:4" s="16" customFormat="1" ht="15" customHeight="1">
      <c r="A72" s="17" t="s">
        <v>96</v>
      </c>
      <c r="B72" s="8">
        <v>413</v>
      </c>
      <c r="C72" s="18">
        <v>205503</v>
      </c>
      <c r="D72" s="18">
        <v>213561</v>
      </c>
    </row>
    <row r="73" spans="1:4" s="16" customFormat="1" ht="15" customHeight="1">
      <c r="A73" s="17" t="s">
        <v>97</v>
      </c>
      <c r="B73" s="8">
        <v>414</v>
      </c>
      <c r="C73" s="18">
        <f>D73+'форма 2'!C23+'форма 2'!C38</f>
        <v>1562115</v>
      </c>
      <c r="D73" s="18">
        <v>1959961</v>
      </c>
    </row>
    <row r="74" spans="1:4" s="16" customFormat="1" ht="30" customHeight="1">
      <c r="A74" s="17" t="s">
        <v>98</v>
      </c>
      <c r="B74" s="8">
        <v>420</v>
      </c>
      <c r="C74" s="58">
        <f>SUM(C69:C73)</f>
        <v>2367637</v>
      </c>
      <c r="D74" s="58">
        <f>SUM(D69:D73)</f>
        <v>2773541</v>
      </c>
    </row>
    <row r="75" spans="1:4" s="16" customFormat="1" ht="15">
      <c r="A75" s="17" t="s">
        <v>99</v>
      </c>
      <c r="B75" s="14">
        <v>421</v>
      </c>
      <c r="C75" s="18"/>
      <c r="D75" s="18"/>
    </row>
    <row r="76" spans="1:4" s="16" customFormat="1" ht="19.5" customHeight="1">
      <c r="A76" s="13" t="s">
        <v>137</v>
      </c>
      <c r="B76" s="65">
        <v>500</v>
      </c>
      <c r="C76" s="20">
        <f>C74</f>
        <v>2367637</v>
      </c>
      <c r="D76" s="20">
        <f>D74</f>
        <v>2773541</v>
      </c>
    </row>
    <row r="77" spans="1:4" s="16" customFormat="1" ht="19.5" customHeight="1">
      <c r="A77" s="13" t="s">
        <v>136</v>
      </c>
      <c r="B77" s="19" t="s">
        <v>69</v>
      </c>
      <c r="C77" s="20">
        <f>C76+C67+C57</f>
        <v>3862374</v>
      </c>
      <c r="D77" s="20">
        <f>D76+D67+D57</f>
        <v>4356456</v>
      </c>
    </row>
    <row r="78" spans="1:4" s="16" customFormat="1" ht="15">
      <c r="A78" s="56" t="s">
        <v>37</v>
      </c>
      <c r="B78" s="23" t="s">
        <v>69</v>
      </c>
      <c r="C78" s="24">
        <v>3944</v>
      </c>
      <c r="D78" s="24">
        <v>4620</v>
      </c>
    </row>
    <row r="79" spans="1:2" s="16" customFormat="1" ht="15">
      <c r="A79" s="22"/>
      <c r="B79" s="23"/>
    </row>
    <row r="80" spans="1:4" s="16" customFormat="1" ht="15">
      <c r="A80" s="36" t="s">
        <v>143</v>
      </c>
      <c r="B80" s="26" t="s">
        <v>69</v>
      </c>
      <c r="C80" s="25" t="s">
        <v>69</v>
      </c>
      <c r="D80" s="26" t="s">
        <v>69</v>
      </c>
    </row>
    <row r="81" spans="1:5" s="16" customFormat="1" ht="12.75" customHeight="1">
      <c r="A81" s="27" t="s">
        <v>100</v>
      </c>
      <c r="B81" s="26" t="s">
        <v>69</v>
      </c>
      <c r="C81" s="28" t="s">
        <v>101</v>
      </c>
      <c r="D81" s="26" t="s">
        <v>69</v>
      </c>
      <c r="E81" s="70"/>
    </row>
    <row r="82" spans="1:5" s="16" customFormat="1" ht="19.5" customHeight="1">
      <c r="A82" s="36" t="s">
        <v>102</v>
      </c>
      <c r="B82" s="26" t="s">
        <v>69</v>
      </c>
      <c r="C82" s="25" t="s">
        <v>69</v>
      </c>
      <c r="D82" s="26" t="s">
        <v>69</v>
      </c>
      <c r="E82" s="71"/>
    </row>
    <row r="83" spans="1:5" ht="12.75" customHeight="1">
      <c r="A83" s="11" t="s">
        <v>103</v>
      </c>
      <c r="B83" s="9" t="s">
        <v>69</v>
      </c>
      <c r="C83" s="12" t="s">
        <v>101</v>
      </c>
      <c r="D83" s="10" t="s">
        <v>69</v>
      </c>
      <c r="E83" s="71"/>
    </row>
    <row r="84" spans="1:5" ht="15">
      <c r="A84" s="103" t="s">
        <v>104</v>
      </c>
      <c r="B84" s="103"/>
      <c r="C84" s="103"/>
      <c r="D84" s="103"/>
      <c r="E84" s="71"/>
    </row>
    <row r="85" spans="3:5" ht="15">
      <c r="C85" s="55"/>
      <c r="D85" s="55"/>
      <c r="E85" s="71"/>
    </row>
    <row r="86" ht="15">
      <c r="E86" s="71"/>
    </row>
    <row r="87" ht="15">
      <c r="E87" s="71"/>
    </row>
    <row r="88" ht="15">
      <c r="E88" s="70"/>
    </row>
    <row r="89" ht="15">
      <c r="E89" s="71"/>
    </row>
    <row r="90" ht="15">
      <c r="E90" s="71"/>
    </row>
    <row r="91" ht="15">
      <c r="E91" s="71"/>
    </row>
    <row r="92" ht="15">
      <c r="E92" s="71"/>
    </row>
    <row r="93" ht="15">
      <c r="E93" s="71"/>
    </row>
    <row r="94" ht="15">
      <c r="E94" s="71"/>
    </row>
    <row r="95" ht="15">
      <c r="E95" s="71"/>
    </row>
  </sheetData>
  <sheetProtection/>
  <mergeCells count="6">
    <mergeCell ref="A84:D84"/>
    <mergeCell ref="A16:D16"/>
    <mergeCell ref="A12:D12"/>
    <mergeCell ref="A13:D13"/>
    <mergeCell ref="A47:D47"/>
    <mergeCell ref="C14:D14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D38" sqref="D38:D44"/>
    </sheetView>
  </sheetViews>
  <sheetFormatPr defaultColWidth="9.140625" defaultRowHeight="12.75"/>
  <cols>
    <col min="1" max="1" width="67.8515625" style="1" customWidth="1"/>
    <col min="2" max="2" width="8.28125" style="1" customWidth="1"/>
    <col min="3" max="3" width="17.28125" style="1" customWidth="1"/>
    <col min="4" max="4" width="17.7109375" style="1" customWidth="1"/>
  </cols>
  <sheetData>
    <row r="2" ht="15">
      <c r="A2" s="1" t="s">
        <v>151</v>
      </c>
    </row>
    <row r="4" spans="1:4" ht="14.25">
      <c r="A4" s="97" t="s">
        <v>146</v>
      </c>
      <c r="B4" s="97"/>
      <c r="C4" s="97"/>
      <c r="D4" s="97"/>
    </row>
    <row r="5" spans="1:4" ht="14.25">
      <c r="A5" s="97" t="s">
        <v>191</v>
      </c>
      <c r="B5" s="97"/>
      <c r="C5" s="97"/>
      <c r="D5" s="97"/>
    </row>
    <row r="6" spans="1:4" ht="15">
      <c r="A6" s="108" t="s">
        <v>147</v>
      </c>
      <c r="B6" s="108"/>
      <c r="C6" s="108"/>
      <c r="D6" s="108"/>
    </row>
    <row r="7" spans="1:4" ht="35.25" customHeight="1">
      <c r="A7" s="19" t="s">
        <v>0</v>
      </c>
      <c r="B7" s="19" t="s">
        <v>4</v>
      </c>
      <c r="C7" s="29" t="s">
        <v>190</v>
      </c>
      <c r="D7" s="29" t="s">
        <v>292</v>
      </c>
    </row>
    <row r="8" spans="1:4" ht="15">
      <c r="A8" s="30" t="s">
        <v>105</v>
      </c>
      <c r="B8" s="63" t="s">
        <v>6</v>
      </c>
      <c r="C8" s="18">
        <v>1708582</v>
      </c>
      <c r="D8" s="18">
        <v>2929366</v>
      </c>
    </row>
    <row r="9" spans="1:4" ht="15">
      <c r="A9" s="30" t="s">
        <v>106</v>
      </c>
      <c r="B9" s="63" t="s">
        <v>7</v>
      </c>
      <c r="C9" s="18">
        <v>1526606</v>
      </c>
      <c r="D9" s="18">
        <v>2361211</v>
      </c>
    </row>
    <row r="10" spans="1:4" ht="14.25">
      <c r="A10" s="31" t="s">
        <v>107</v>
      </c>
      <c r="B10" s="64" t="s">
        <v>8</v>
      </c>
      <c r="C10" s="20">
        <f>C8-C9</f>
        <v>181976</v>
      </c>
      <c r="D10" s="20">
        <f>D8-D9</f>
        <v>568155</v>
      </c>
    </row>
    <row r="11" spans="1:4" ht="15">
      <c r="A11" s="30" t="s">
        <v>57</v>
      </c>
      <c r="B11" s="63" t="s">
        <v>10</v>
      </c>
      <c r="C11" s="18">
        <v>58501</v>
      </c>
      <c r="D11" s="18">
        <v>42340</v>
      </c>
    </row>
    <row r="12" spans="1:4" ht="15">
      <c r="A12" s="30" t="s">
        <v>2</v>
      </c>
      <c r="B12" s="63" t="s">
        <v>11</v>
      </c>
      <c r="C12" s="18">
        <v>512794</v>
      </c>
      <c r="D12" s="18">
        <v>249950</v>
      </c>
    </row>
    <row r="13" spans="1:4" ht="15">
      <c r="A13" s="30" t="s">
        <v>3</v>
      </c>
      <c r="B13" s="63" t="s">
        <v>12</v>
      </c>
      <c r="C13" s="18">
        <f>21352-4158</f>
        <v>17194</v>
      </c>
      <c r="D13" s="18">
        <f>119770-60618</f>
        <v>59152</v>
      </c>
    </row>
    <row r="14" spans="1:4" ht="15">
      <c r="A14" s="30" t="s">
        <v>1</v>
      </c>
      <c r="B14" s="63" t="s">
        <v>14</v>
      </c>
      <c r="C14" s="18">
        <f>16878-4158</f>
        <v>12720</v>
      </c>
      <c r="D14" s="18">
        <f>71338-60618</f>
        <v>10720</v>
      </c>
    </row>
    <row r="15" spans="1:4" ht="14.25">
      <c r="A15" s="31" t="s">
        <v>108</v>
      </c>
      <c r="B15" s="64" t="s">
        <v>16</v>
      </c>
      <c r="C15" s="20">
        <f>C10-C11-C12-C13+C14</f>
        <v>-393793</v>
      </c>
      <c r="D15" s="20">
        <f>D10-D11-D12-D13+D14</f>
        <v>227433</v>
      </c>
    </row>
    <row r="16" spans="1:4" ht="15">
      <c r="A16" s="30" t="s">
        <v>109</v>
      </c>
      <c r="B16" s="63" t="s">
        <v>17</v>
      </c>
      <c r="C16" s="18">
        <v>1417</v>
      </c>
      <c r="D16" s="18"/>
    </row>
    <row r="17" spans="1:4" ht="15">
      <c r="A17" s="30" t="s">
        <v>58</v>
      </c>
      <c r="B17" s="63" t="s">
        <v>19</v>
      </c>
      <c r="C17" s="18">
        <v>26180</v>
      </c>
      <c r="D17" s="18">
        <v>39960</v>
      </c>
    </row>
    <row r="18" spans="1:4" ht="30">
      <c r="A18" s="30" t="s">
        <v>110</v>
      </c>
      <c r="B18" s="63" t="s">
        <v>20</v>
      </c>
      <c r="C18" s="18"/>
      <c r="D18" s="18"/>
    </row>
    <row r="19" spans="1:4" ht="15">
      <c r="A19" s="30" t="s">
        <v>111</v>
      </c>
      <c r="B19" s="63" t="s">
        <v>22</v>
      </c>
      <c r="C19" s="18"/>
      <c r="D19" s="18"/>
    </row>
    <row r="20" spans="1:4" ht="15">
      <c r="A20" s="30" t="s">
        <v>112</v>
      </c>
      <c r="B20" s="63" t="s">
        <v>24</v>
      </c>
      <c r="C20" s="18"/>
      <c r="D20" s="18"/>
    </row>
    <row r="21" spans="1:4" ht="14.25">
      <c r="A21" s="31" t="s">
        <v>113</v>
      </c>
      <c r="B21" s="65">
        <v>100</v>
      </c>
      <c r="C21" s="20">
        <f>C15-C17+C16</f>
        <v>-418556</v>
      </c>
      <c r="D21" s="20">
        <f>D15-D17</f>
        <v>187473</v>
      </c>
    </row>
    <row r="22" spans="1:4" ht="15">
      <c r="A22" s="30" t="s">
        <v>59</v>
      </c>
      <c r="B22" s="66">
        <v>101</v>
      </c>
      <c r="C22" s="18"/>
      <c r="D22" s="18">
        <f>D21*20%</f>
        <v>37494.6</v>
      </c>
    </row>
    <row r="23" spans="1:4" ht="28.5">
      <c r="A23" s="31" t="s">
        <v>114</v>
      </c>
      <c r="B23" s="65">
        <v>200</v>
      </c>
      <c r="C23" s="20">
        <f>C21-C22</f>
        <v>-418556</v>
      </c>
      <c r="D23" s="20">
        <f>D21-D22</f>
        <v>149978.4</v>
      </c>
    </row>
    <row r="24" spans="1:4" ht="30">
      <c r="A24" s="30" t="s">
        <v>115</v>
      </c>
      <c r="B24" s="66">
        <v>201</v>
      </c>
      <c r="C24" s="18"/>
      <c r="D24" s="18"/>
    </row>
    <row r="25" spans="1:4" ht="14.25">
      <c r="A25" s="31" t="s">
        <v>116</v>
      </c>
      <c r="B25" s="65">
        <v>300</v>
      </c>
      <c r="C25" s="20">
        <f>C23</f>
        <v>-418556</v>
      </c>
      <c r="D25" s="20">
        <f>D23</f>
        <v>149978.4</v>
      </c>
    </row>
    <row r="26" spans="1:4" ht="15">
      <c r="A26" s="30" t="s">
        <v>60</v>
      </c>
      <c r="B26" s="66" t="s">
        <v>69</v>
      </c>
      <c r="C26" s="15"/>
      <c r="D26" s="15"/>
    </row>
    <row r="27" spans="1:4" ht="15">
      <c r="A27" s="30" t="s">
        <v>117</v>
      </c>
      <c r="B27" s="66" t="s">
        <v>69</v>
      </c>
      <c r="C27" s="15"/>
      <c r="D27" s="15"/>
    </row>
    <row r="28" spans="1:4" ht="18.75" customHeight="1">
      <c r="A28" s="31" t="s">
        <v>118</v>
      </c>
      <c r="B28" s="65">
        <v>400</v>
      </c>
      <c r="C28" s="32"/>
      <c r="D28" s="32"/>
    </row>
    <row r="29" spans="1:4" ht="15">
      <c r="A29" s="67" t="s">
        <v>40</v>
      </c>
      <c r="B29" s="68"/>
      <c r="C29" s="68"/>
      <c r="D29" s="68"/>
    </row>
    <row r="30" spans="1:4" ht="15">
      <c r="A30" s="30" t="s">
        <v>55</v>
      </c>
      <c r="B30" s="66">
        <v>410</v>
      </c>
      <c r="C30" s="15"/>
      <c r="D30" s="15"/>
    </row>
    <row r="31" spans="1:4" ht="19.5" customHeight="1">
      <c r="A31" s="30" t="s">
        <v>119</v>
      </c>
      <c r="B31" s="66">
        <v>411</v>
      </c>
      <c r="C31" s="15"/>
      <c r="D31" s="15"/>
    </row>
    <row r="32" spans="1:4" ht="45">
      <c r="A32" s="30" t="s">
        <v>120</v>
      </c>
      <c r="B32" s="66">
        <v>412</v>
      </c>
      <c r="C32" s="15"/>
      <c r="D32" s="15"/>
    </row>
    <row r="33" spans="1:4" ht="15">
      <c r="A33" s="30" t="s">
        <v>121</v>
      </c>
      <c r="B33" s="66">
        <v>413</v>
      </c>
      <c r="C33" s="15"/>
      <c r="D33" s="15"/>
    </row>
    <row r="34" spans="1:4" ht="30">
      <c r="A34" s="30" t="s">
        <v>122</v>
      </c>
      <c r="B34" s="66">
        <v>414</v>
      </c>
      <c r="C34" s="15"/>
      <c r="D34" s="15"/>
    </row>
    <row r="35" spans="1:4" ht="15">
      <c r="A35" s="30" t="s">
        <v>123</v>
      </c>
      <c r="B35" s="66">
        <v>415</v>
      </c>
      <c r="C35" s="15"/>
      <c r="D35" s="15"/>
    </row>
    <row r="36" spans="1:4" ht="15">
      <c r="A36" s="30" t="s">
        <v>124</v>
      </c>
      <c r="B36" s="66">
        <v>416</v>
      </c>
      <c r="C36" s="15"/>
      <c r="D36" s="15"/>
    </row>
    <row r="37" spans="1:4" ht="15">
      <c r="A37" s="45" t="s">
        <v>142</v>
      </c>
      <c r="B37" s="66">
        <v>417</v>
      </c>
      <c r="C37" s="15"/>
      <c r="D37" s="15"/>
    </row>
    <row r="38" spans="1:4" ht="15">
      <c r="A38" s="30" t="s">
        <v>125</v>
      </c>
      <c r="B38" s="66">
        <v>418</v>
      </c>
      <c r="C38" s="18">
        <v>20710</v>
      </c>
      <c r="D38" s="18">
        <v>20677</v>
      </c>
    </row>
    <row r="39" spans="1:4" ht="15">
      <c r="A39" t="s">
        <v>149</v>
      </c>
      <c r="B39" s="66">
        <v>419</v>
      </c>
      <c r="C39" s="18">
        <v>-20710</v>
      </c>
      <c r="D39" s="18">
        <v>-20677</v>
      </c>
    </row>
    <row r="40" spans="1:4" ht="15">
      <c r="A40" s="30" t="s">
        <v>126</v>
      </c>
      <c r="B40" s="66">
        <v>420</v>
      </c>
      <c r="C40" s="18"/>
      <c r="D40" s="18"/>
    </row>
    <row r="41" spans="1:4" ht="14.25">
      <c r="A41" s="31" t="s">
        <v>127</v>
      </c>
      <c r="B41" s="65">
        <v>500</v>
      </c>
      <c r="C41" s="20">
        <f>C25</f>
        <v>-418556</v>
      </c>
      <c r="D41" s="20">
        <f>D25</f>
        <v>149978.4</v>
      </c>
    </row>
    <row r="42" spans="1:4" ht="15">
      <c r="A42" s="30" t="s">
        <v>61</v>
      </c>
      <c r="B42" s="66" t="s">
        <v>69</v>
      </c>
      <c r="C42" s="18" t="s">
        <v>69</v>
      </c>
      <c r="D42" s="18" t="s">
        <v>69</v>
      </c>
    </row>
    <row r="43" spans="1:4" ht="15">
      <c r="A43" s="30" t="s">
        <v>60</v>
      </c>
      <c r="B43" s="66" t="s">
        <v>69</v>
      </c>
      <c r="C43" s="18"/>
      <c r="D43" s="18"/>
    </row>
    <row r="44" spans="1:4" ht="15">
      <c r="A44" s="30" t="s">
        <v>62</v>
      </c>
      <c r="B44" s="66" t="s">
        <v>69</v>
      </c>
      <c r="C44" s="18">
        <f>C41</f>
        <v>-418556</v>
      </c>
      <c r="D44" s="18">
        <f>D41</f>
        <v>149978.4</v>
      </c>
    </row>
    <row r="45" spans="1:4" ht="14.25">
      <c r="A45" s="31" t="s">
        <v>63</v>
      </c>
      <c r="B45" s="65">
        <v>600</v>
      </c>
      <c r="C45" s="32"/>
      <c r="D45" s="32"/>
    </row>
    <row r="46" spans="1:4" ht="15">
      <c r="A46" s="68" t="s">
        <v>40</v>
      </c>
      <c r="B46" s="68"/>
      <c r="C46" s="68"/>
      <c r="D46" s="68"/>
    </row>
    <row r="47" spans="1:4" ht="15">
      <c r="A47" s="30" t="s">
        <v>64</v>
      </c>
      <c r="B47" s="14" t="s">
        <v>69</v>
      </c>
      <c r="C47" s="15" t="s">
        <v>69</v>
      </c>
      <c r="D47" s="15" t="s">
        <v>69</v>
      </c>
    </row>
    <row r="48" spans="1:4" ht="15">
      <c r="A48" s="30" t="s">
        <v>65</v>
      </c>
      <c r="B48" s="14" t="s">
        <v>69</v>
      </c>
      <c r="C48" s="18">
        <f>C44/600</f>
        <v>-697.5933333333334</v>
      </c>
      <c r="D48" s="18">
        <f>D44/600</f>
        <v>249.964</v>
      </c>
    </row>
    <row r="49" spans="1:4" ht="15">
      <c r="A49" s="30" t="s">
        <v>66</v>
      </c>
      <c r="B49" s="14" t="s">
        <v>69</v>
      </c>
      <c r="C49" s="15"/>
      <c r="D49" s="15"/>
    </row>
    <row r="50" spans="1:4" ht="15">
      <c r="A50" s="30" t="s">
        <v>67</v>
      </c>
      <c r="B50" s="14" t="s">
        <v>69</v>
      </c>
      <c r="C50" s="15" t="s">
        <v>69</v>
      </c>
      <c r="D50" s="15" t="s">
        <v>69</v>
      </c>
    </row>
    <row r="51" spans="1:4" ht="15">
      <c r="A51" s="30" t="s">
        <v>65</v>
      </c>
      <c r="B51" s="14" t="s">
        <v>69</v>
      </c>
      <c r="C51" s="15"/>
      <c r="D51" s="15"/>
    </row>
    <row r="52" spans="1:4" ht="15">
      <c r="A52" s="30" t="s">
        <v>66</v>
      </c>
      <c r="B52" s="14" t="s">
        <v>69</v>
      </c>
      <c r="C52" s="15"/>
      <c r="D52" s="15"/>
    </row>
    <row r="53" spans="1:4" ht="15">
      <c r="A53" s="23" t="s">
        <v>69</v>
      </c>
      <c r="B53" s="23" t="s">
        <v>69</v>
      </c>
      <c r="C53" s="23" t="s">
        <v>69</v>
      </c>
      <c r="D53" s="23" t="s">
        <v>69</v>
      </c>
    </row>
    <row r="54" spans="1:4" ht="15">
      <c r="A54" s="36" t="s">
        <v>143</v>
      </c>
      <c r="B54" s="26" t="s">
        <v>69</v>
      </c>
      <c r="C54" s="25" t="s">
        <v>69</v>
      </c>
      <c r="D54" s="26" t="s">
        <v>69</v>
      </c>
    </row>
    <row r="55" spans="1:4" ht="12.75" customHeight="1">
      <c r="A55" s="11" t="s">
        <v>100</v>
      </c>
      <c r="B55" s="26" t="s">
        <v>69</v>
      </c>
      <c r="C55" s="28" t="s">
        <v>101</v>
      </c>
      <c r="D55" s="26" t="s">
        <v>69</v>
      </c>
    </row>
    <row r="56" spans="1:4" ht="15">
      <c r="A56" s="36" t="s">
        <v>102</v>
      </c>
      <c r="B56" s="26" t="s">
        <v>69</v>
      </c>
      <c r="C56" s="25" t="s">
        <v>69</v>
      </c>
      <c r="D56" s="26" t="s">
        <v>69</v>
      </c>
    </row>
    <row r="57" spans="1:4" ht="12.75">
      <c r="A57" s="11" t="s">
        <v>103</v>
      </c>
      <c r="B57" s="9" t="s">
        <v>69</v>
      </c>
      <c r="C57" s="12" t="s">
        <v>101</v>
      </c>
      <c r="D57" s="10" t="s">
        <v>69</v>
      </c>
    </row>
    <row r="58" spans="1:4" ht="12.75">
      <c r="A58" s="103" t="s">
        <v>104</v>
      </c>
      <c r="B58" s="103"/>
      <c r="C58" s="103"/>
      <c r="D58" s="103"/>
    </row>
    <row r="59" spans="1:4" ht="15">
      <c r="A59" s="26"/>
      <c r="B59" s="26"/>
      <c r="C59" s="26"/>
      <c r="D59" s="26"/>
    </row>
  </sheetData>
  <sheetProtection/>
  <mergeCells count="4">
    <mergeCell ref="A58:D58"/>
    <mergeCell ref="A4:D4"/>
    <mergeCell ref="A5:D5"/>
    <mergeCell ref="A6:D6"/>
  </mergeCells>
  <printOptions/>
  <pageMargins left="0.5118110236220472" right="0.2755905511811024" top="0.31" bottom="0.17" header="0.275590551181102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Фатима</cp:lastModifiedBy>
  <cp:lastPrinted>2016-07-20T08:43:18Z</cp:lastPrinted>
  <dcterms:created xsi:type="dcterms:W3CDTF">1996-10-08T23:32:33Z</dcterms:created>
  <dcterms:modified xsi:type="dcterms:W3CDTF">2016-07-20T08:43:25Z</dcterms:modified>
  <cp:category/>
  <cp:version/>
  <cp:contentType/>
  <cp:contentStatus/>
</cp:coreProperties>
</file>