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<sst xmlns="http://schemas.openxmlformats.org/spreadsheetml/2006/main" count="384" uniqueCount="226">
  <si>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</si>
  <si>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</si>
  <si>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</si>
  <si>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</si>
  <si>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</si>
  <si>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</si>
  <si>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</si>
  <si>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</si>
  <si>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</si>
  <si>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</si>
  <si>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</si>
  <si>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</si>
  <si>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</si>
  <si>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</si>
  <si>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</si>
  <si>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</si>
  <si>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</si>
  <si>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</si>
  <si>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</si>
  <si>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</si>
  <si>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</si>
  <si>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</si>
  <si>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</si>
  <si>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</si>
  <si>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</si>
  <si>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</si>
  <si>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</si>
  <si>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</si>
  <si>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</si>
  <si>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</si>
  <si>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</si>
  <si>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</si>
  <si>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</si>
  <si>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</si>
  <si>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</si>
  <si>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</si>
  <si>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</si>
  <si>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</si>
  <si>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</si>
  <si>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Прочие долгосрочные обязательства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</si>
  <si>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</si>
  <si>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</si>
  <si>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</si>
  <si>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</si>
  <si>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</si>
  <si>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</si>
  <si>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</si>
  <si>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</si>
  <si>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</si>
  <si>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</si>
  <si>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</si>
  <si>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</si>
  <si>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</si>
  <si>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</si>
  <si>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</si>
  <si>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</si>
  <si>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</si>
  <si>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</si>
  <si>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</si>
  <si>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</si>
  <si>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</si>
  <si>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</si>
  <si>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</si>
  <si>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</si>
  <si>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</si>
  <si>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</si>
  <si>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</si>
  <si>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047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</si>
  <si>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</si>
  <si>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</si>
  <si>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</si>
  <si>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057</t>
  </si>
  <si>
    <t>3. Чистая сумма денежных средств от инвестиционной деятельности (стр.040 - стр.050)</t>
  </si>
  <si>
    <t>060</t>
  </si>
  <si>
    <t>III. Движение денежных средств от финансовой деятельности</t>
  </si>
  <si>
    <t>070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</si>
  <si>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</si>
  <si>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</si>
  <si>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</si>
  <si>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</si>
  <si>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вознаграждения по финансируемой аренде</t>
  </si>
  <si>
    <t>073</t>
  </si>
  <si>
    <t>074</t>
  </si>
  <si>
    <t>080</t>
  </si>
  <si>
    <t>погашение займов</t>
  </si>
  <si>
    <t>081</t>
  </si>
  <si>
    <t>приобретение собственных акций</t>
  </si>
  <si>
    <t>082</t>
  </si>
  <si>
    <t>выплата дивидендов</t>
  </si>
  <si>
    <t>083</t>
  </si>
  <si>
    <t>прочие</t>
  </si>
  <si>
    <t>084</t>
  </si>
  <si>
    <t>3. Чистая сумма денежных средств от финансовой деятельности (стр.070 - стр.080)</t>
  </si>
  <si>
    <t>090</t>
  </si>
  <si>
    <t>Денежные средства  на начало отчетного периода</t>
  </si>
  <si>
    <t>Денежные средства на конец отчетного периода</t>
  </si>
  <si>
    <t xml:space="preserve">   АО "Актюбинский завод нефтяного оборудования"</t>
  </si>
  <si>
    <t>предоставление услуг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</si>
  <si>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</si>
  <si>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</si>
  <si>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</si>
  <si>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</si>
  <si>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</si>
  <si>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</si>
  <si>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</si>
  <si>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</si>
  <si>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</si>
  <si>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</si>
  <si>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</si>
  <si>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</si>
  <si>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</si>
  <si>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</si>
  <si>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r>
      <t xml:space="preserve">Итого: Увеличение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уменьшение денежных средств(стр.030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стр.060 </t>
    </r>
    <r>
      <rPr>
        <b/>
        <u val="single"/>
        <sz val="11"/>
        <rFont val="Times New Roman"/>
        <family val="1"/>
      </rPr>
      <t>+</t>
    </r>
    <r>
      <rPr>
        <b/>
        <sz val="11"/>
        <rFont val="Times New Roman"/>
        <family val="1"/>
      </rPr>
      <t xml:space="preserve"> стр.090)</t>
    </r>
  </si>
  <si>
    <t/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</si>
  <si>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</si>
  <si>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</si>
  <si>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</si>
  <si>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>Юридический адрес (организации): РК, г. Актобе, пр. 312 Стрелковой дивизии, 42ж</t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</si>
  <si>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</si>
  <si>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</si>
  <si>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</si>
  <si>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</si>
  <si>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</si>
  <si>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</si>
  <si>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</si>
  <si>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</si>
  <si>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</si>
  <si>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</si>
  <si>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</si>
  <si>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</si>
  <si>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</si>
  <si>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</si>
  <si>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</si>
  <si>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</si>
  <si>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</si>
  <si>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</si>
  <si>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</si>
  <si>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</si>
  <si>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</si>
  <si>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</si>
  <si>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</si>
  <si>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</si>
  <si>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</si>
  <si>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</si>
  <si>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</si>
  <si>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</si>
  <si>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</si>
  <si>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</si>
  <si>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Руководитель: Айтуов Ербол Абдыашимович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</si>
  <si>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</si>
  <si>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</si>
  <si>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</si>
  <si>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</si>
  <si>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</si>
  <si>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</si>
  <si>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</si>
  <si>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</si>
  <si>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</si>
  <si>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</si>
  <si>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</si>
  <si>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</si>
  <si>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</si>
  <si>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</si>
  <si>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</si>
  <si>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</si>
  <si>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</si>
  <si>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</si>
  <si>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</si>
  <si>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</si>
  <si>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</si>
  <si>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</si>
  <si>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</si>
  <si>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</si>
  <si>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</si>
  <si>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</si>
  <si>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Амортизация накопленной переоценки основных средств</t>
  </si>
  <si>
    <t>Налоговый эффект компонентов прочей совокупной прибыли</t>
  </si>
  <si>
    <t>Общая совокупная прибыль (строка 300 + строка 400)</t>
  </si>
  <si>
    <t xml:space="preserve">ОТЧЕТ ОБ ИЗМЕНЕНИЯХ В СОБСТВЕННОМ КАПИТАЛЕ </t>
  </si>
  <si>
    <t xml:space="preserve">Результат переоценки </t>
  </si>
  <si>
    <t>Нераспределенная прибыль (убыток)</t>
  </si>
  <si>
    <t xml:space="preserve">Итого </t>
  </si>
  <si>
    <t>Доход/(убыток) не признанный в отчете о прибылях и убытках</t>
  </si>
  <si>
    <t>Доход за период</t>
  </si>
  <si>
    <t xml:space="preserve">Сальдо на 31 декабря 2012 года </t>
  </si>
  <si>
    <t>(15 001)</t>
  </si>
  <si>
    <t>Результат переоценки</t>
  </si>
  <si>
    <t>Акционерный капитал</t>
  </si>
  <si>
    <t>Среднегодовая численность работников: 209 чел.</t>
  </si>
  <si>
    <r>
      <t>Наименование организации:</t>
    </r>
    <r>
      <rPr>
        <b/>
        <sz val="12"/>
        <color indexed="8"/>
        <rFont val="Times New Roman"/>
        <family val="1"/>
      </rPr>
      <t xml:space="preserve"> АО Актюбинский завод нефтяного оборудования</t>
    </r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</si>
  <si>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</si>
  <si>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r>
      <t>Итого долгосрочных активов (</t>
    </r>
    <r>
      <rPr>
        <b/>
        <sz val="9"/>
        <color indexed="8"/>
        <rFont val="Times New Roman"/>
        <family val="1"/>
      </rPr>
      <t>сумма строк с 110 по 123)</t>
    </r>
  </si>
  <si>
    <r>
      <t xml:space="preserve">Баланс </t>
    </r>
    <r>
      <rPr>
        <b/>
        <sz val="8"/>
        <color indexed="8"/>
        <rFont val="Times New Roman"/>
        <family val="1"/>
      </rPr>
      <t>(строка 100 +строка 101+ строка 200)</t>
    </r>
  </si>
  <si>
    <t xml:space="preserve">(в тысячах тенге) 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</si>
  <si>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</si>
  <si>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</si>
  <si>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</si>
  <si>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</si>
  <si>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 xml:space="preserve">Сальдо на 31 декабря 2013 года </t>
  </si>
  <si>
    <r>
      <t xml:space="preserve">Итого краткосрочных обязательств </t>
    </r>
    <r>
      <rPr>
        <b/>
        <sz val="10"/>
        <color indexed="8"/>
        <rFont val="Times New Roman"/>
        <family val="1"/>
      </rPr>
      <t>(сумма строк с 210 по 217)</t>
    </r>
  </si>
  <si>
    <r>
      <t xml:space="preserve">Итого долгосрочных обязательств </t>
    </r>
    <r>
      <rPr>
        <b/>
        <sz val="10"/>
        <color indexed="8"/>
        <rFont val="Times New Roman"/>
        <family val="1"/>
      </rPr>
      <t>(сумма строк с 310 по 316)</t>
    </r>
  </si>
  <si>
    <r>
      <t xml:space="preserve">Баланс </t>
    </r>
    <r>
      <rPr>
        <b/>
        <sz val="10"/>
        <color indexed="8"/>
        <rFont val="Times New Roman"/>
        <family val="1"/>
      </rPr>
      <t>(строка 300+строка 301+строка 400 + строка 500)</t>
    </r>
  </si>
  <si>
    <r>
      <t xml:space="preserve">Всего капитал </t>
    </r>
    <r>
      <rPr>
        <b/>
        <sz val="10"/>
        <color indexed="8"/>
        <rFont val="Times New Roman"/>
        <family val="1"/>
      </rPr>
      <t>(строка 420 +/- строка 421)</t>
    </r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</si>
  <si>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</si>
  <si>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</si>
  <si>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</si>
  <si>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 xml:space="preserve">Отчет о движении денег </t>
  </si>
  <si>
    <t xml:space="preserve">Сальдо на 31 декабря 2014 года </t>
  </si>
  <si>
    <t>Корректировка нераспределенной прибыли пр. лет</t>
  </si>
  <si>
    <t>Отчет о финансовом положении</t>
  </si>
  <si>
    <t>Отчет о совокупном доходе</t>
  </si>
  <si>
    <t>Восстановление убытка от дисконта в связи с погашением ДДЗ</t>
  </si>
  <si>
    <t>на 01.07.2014</t>
  </si>
  <si>
    <t>на 01.07.2015</t>
  </si>
  <si>
    <t>за период с 01 января 2015г. по 01 июля 2015года</t>
  </si>
  <si>
    <t>На 01.07.2015</t>
  </si>
  <si>
    <t>На 01.07.2014</t>
  </si>
  <si>
    <t xml:space="preserve">Сальдо на  01 июля  2015 года </t>
  </si>
  <si>
    <t>*Расчет балансовой стоимости одной простой акции</t>
  </si>
  <si>
    <t>НМА</t>
  </si>
  <si>
    <t>кол-во простых акций</t>
  </si>
  <si>
    <t>Балансовая стоимость одной простой акции, в тенге</t>
  </si>
  <si>
    <t>активы всего</t>
  </si>
  <si>
    <t>обязательства</t>
  </si>
  <si>
    <t>прив.акции</t>
  </si>
  <si>
    <t>итого чистые активы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</si>
</sst>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right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9" fillId="34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/>
    </xf>
    <xf numFmtId="0" fontId="14" fillId="34" borderId="0" xfId="0" applyFont="1" applyFill="1" applyAlignment="1">
      <alignment horizontal="left" vertical="center" wrapText="1"/>
    </xf>
    <xf numFmtId="1" fontId="14" fillId="34" borderId="0" xfId="0" applyNumberFormat="1" applyFont="1" applyFill="1" applyAlignment="1">
      <alignment horizontal="center" wrapText="1"/>
    </xf>
    <xf numFmtId="4" fontId="14" fillId="34" borderId="0" xfId="0" applyNumberFormat="1" applyFont="1" applyFill="1" applyAlignment="1">
      <alignment horizontal="left" vertical="center" wrapText="1"/>
    </xf>
    <xf numFmtId="0" fontId="14" fillId="34" borderId="13" xfId="0" applyFont="1" applyFill="1" applyBorder="1" applyAlignment="1">
      <alignment horizontal="left" wrapText="1"/>
    </xf>
    <xf numFmtId="0" fontId="14" fillId="34" borderId="0" xfId="0" applyFont="1" applyFill="1" applyAlignment="1">
      <alignment horizontal="left" wrapText="1"/>
    </xf>
    <xf numFmtId="0" fontId="14" fillId="34" borderId="11" xfId="0" applyFont="1" applyFill="1" applyBorder="1" applyAlignment="1">
      <alignment horizontal="left" wrapText="1"/>
    </xf>
    <xf numFmtId="0" fontId="14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right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6" fillId="34" borderId="0" xfId="0" applyFont="1" applyFill="1" applyAlignment="1">
      <alignment horizontal="left" vertical="center" wrapText="1"/>
    </xf>
    <xf numFmtId="0" fontId="15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right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wrapText="1"/>
    </xf>
    <xf numFmtId="14" fontId="10" fillId="35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/>
    </xf>
    <xf numFmtId="49" fontId="4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6" fillId="35" borderId="16" xfId="0" applyNumberFormat="1" applyFont="1" applyFill="1" applyBorder="1" applyAlignment="1">
      <alignment/>
    </xf>
    <xf numFmtId="0" fontId="5" fillId="35" borderId="17" xfId="0" applyFont="1" applyFill="1" applyBorder="1" applyAlignment="1">
      <alignment/>
    </xf>
    <xf numFmtId="49" fontId="3" fillId="35" borderId="17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wrapText="1"/>
    </xf>
    <xf numFmtId="49" fontId="3" fillId="35" borderId="14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41" fontId="5" fillId="35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35" borderId="14" xfId="0" applyFont="1" applyFill="1" applyBorder="1" applyAlignment="1">
      <alignment horizontal="center" wrapText="1"/>
    </xf>
    <xf numFmtId="49" fontId="3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5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5" borderId="0" xfId="0" applyFont="1" applyFill="1" applyBorder="1" applyAlignment="1">
      <alignment/>
    </xf>
    <xf numFmtId="3" fontId="14" fillId="34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14" fillId="34" borderId="10" xfId="0" applyNumberFormat="1" applyFont="1" applyFill="1" applyBorder="1" applyAlignment="1">
      <alignment horizontal="right" wrapText="1"/>
    </xf>
    <xf numFmtId="3" fontId="14" fillId="34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17" xfId="0" applyNumberFormat="1" applyFont="1" applyBorder="1" applyAlignment="1">
      <alignment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/>
    </xf>
    <xf numFmtId="41" fontId="5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left" vertical="center" wrapText="1"/>
    </xf>
    <xf numFmtId="0" fontId="14" fillId="34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34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vertical="center" wrapText="1"/>
    </xf>
    <xf numFmtId="0" fontId="16" fillId="34" borderId="0" xfId="0" applyFont="1" applyFill="1" applyAlignment="1">
      <alignment horizontal="left" wrapText="1"/>
    </xf>
    <xf numFmtId="0" fontId="10" fillId="34" borderId="0" xfId="0" applyFont="1" applyFill="1" applyAlignment="1">
      <alignment horizont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wrapText="1"/>
    </xf>
    <xf numFmtId="0" fontId="14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41.7109375" style="1" customWidth="1"/>
    <col min="2" max="3" width="16.28125" style="1" customWidth="1"/>
    <col min="4" max="6" width="16.57421875" style="73" customWidth="1"/>
    <col min="7" max="7" width="14.421875" style="0" customWidth="1"/>
  </cols>
  <sheetData>
    <row r="1" spans="1:5" ht="15">
      <c r="A1" s="131" t="s">
        <v>96</v>
      </c>
      <c r="B1" s="131"/>
      <c r="C1" s="131"/>
      <c r="D1" s="131"/>
      <c r="E1" s="74"/>
    </row>
    <row r="2" spans="1:5" ht="15">
      <c r="A2" s="124"/>
      <c r="B2" s="124"/>
      <c r="C2" s="124"/>
      <c r="D2" s="124"/>
      <c r="E2" s="74"/>
    </row>
    <row r="3" ht="15">
      <c r="A3" s="75" t="s">
        <v>178</v>
      </c>
    </row>
    <row r="4" spans="1:5" ht="15">
      <c r="A4" s="133" t="str">
        <f>'форма 2'!A3:D3</f>
        <v>за период с 01 января 2015г. по 01 июля 2015года</v>
      </c>
      <c r="B4" s="133"/>
      <c r="C4" s="133"/>
      <c r="D4" s="133"/>
      <c r="E4" s="133"/>
    </row>
    <row r="5" ht="15">
      <c r="A5" s="76" t="s">
        <v>193</v>
      </c>
    </row>
    <row r="6" spans="1:6" ht="70.5" customHeight="1">
      <c r="A6" s="77"/>
      <c r="B6" s="78" t="s">
        <v>187</v>
      </c>
      <c r="C6" s="108" t="s">
        <v>44</v>
      </c>
      <c r="D6" s="79" t="s">
        <v>179</v>
      </c>
      <c r="E6" s="79" t="s">
        <v>180</v>
      </c>
      <c r="F6" s="79" t="s">
        <v>181</v>
      </c>
    </row>
    <row r="7" spans="1:6" ht="18" customHeight="1">
      <c r="A7" s="80" t="s">
        <v>184</v>
      </c>
      <c r="B7" s="81">
        <v>600209</v>
      </c>
      <c r="C7" s="81">
        <v>-190</v>
      </c>
      <c r="D7" s="82">
        <v>181115</v>
      </c>
      <c r="E7" s="82">
        <v>973157</v>
      </c>
      <c r="F7" s="82">
        <v>1754291</v>
      </c>
    </row>
    <row r="8" spans="1:6" ht="34.5" customHeight="1">
      <c r="A8" s="77" t="s">
        <v>182</v>
      </c>
      <c r="B8" s="84"/>
      <c r="C8" s="84"/>
      <c r="D8" s="85" t="s">
        <v>185</v>
      </c>
      <c r="E8" s="86">
        <v>15001</v>
      </c>
      <c r="F8" s="83">
        <v>0</v>
      </c>
    </row>
    <row r="9" spans="1:6" ht="15.75" customHeight="1">
      <c r="A9" s="77" t="s">
        <v>186</v>
      </c>
      <c r="B9" s="84"/>
      <c r="C9" s="84"/>
      <c r="D9" s="86">
        <v>132807</v>
      </c>
      <c r="E9" s="85"/>
      <c r="F9" s="82">
        <v>132807</v>
      </c>
    </row>
    <row r="10" spans="1:6" ht="16.5" customHeight="1">
      <c r="A10" s="77" t="s">
        <v>183</v>
      </c>
      <c r="B10" s="84"/>
      <c r="C10" s="84"/>
      <c r="D10" s="85"/>
      <c r="E10" s="86">
        <v>281020</v>
      </c>
      <c r="F10" s="82">
        <v>281020</v>
      </c>
    </row>
    <row r="11" spans="1:6" ht="18" customHeight="1">
      <c r="A11" s="80" t="s">
        <v>198</v>
      </c>
      <c r="B11" s="81">
        <v>600209</v>
      </c>
      <c r="C11" s="81">
        <v>-190</v>
      </c>
      <c r="D11" s="82">
        <v>298921</v>
      </c>
      <c r="E11" s="82">
        <v>1269178</v>
      </c>
      <c r="F11" s="82">
        <f>SUM(B11:E11)</f>
        <v>2168118</v>
      </c>
    </row>
    <row r="12" spans="1:6" ht="35.25" customHeight="1">
      <c r="A12" s="77" t="s">
        <v>208</v>
      </c>
      <c r="B12" s="81"/>
      <c r="C12" s="81"/>
      <c r="D12" s="82"/>
      <c r="E12" s="117">
        <v>-139639</v>
      </c>
      <c r="F12" s="82">
        <f>SUM(E12)</f>
        <v>-139639</v>
      </c>
    </row>
    <row r="13" spans="1:6" ht="31.5" customHeight="1">
      <c r="A13" s="77" t="s">
        <v>182</v>
      </c>
      <c r="B13" s="81"/>
      <c r="C13" s="81"/>
      <c r="D13" s="82">
        <v>-44084</v>
      </c>
      <c r="E13" s="82">
        <v>44084</v>
      </c>
      <c r="F13" s="82"/>
    </row>
    <row r="14" spans="1:6" ht="22.5" customHeight="1">
      <c r="A14" s="77" t="s">
        <v>183</v>
      </c>
      <c r="B14" s="84"/>
      <c r="C14" s="84"/>
      <c r="D14" s="85"/>
      <c r="E14" s="86">
        <f>'форма 2'!D39</f>
        <v>98762</v>
      </c>
      <c r="F14" s="82">
        <f>SUM(B14:E14)</f>
        <v>98762</v>
      </c>
    </row>
    <row r="15" spans="1:7" ht="19.5" customHeight="1">
      <c r="A15" s="80" t="s">
        <v>207</v>
      </c>
      <c r="B15" s="81">
        <v>600209</v>
      </c>
      <c r="C15" s="81">
        <v>-190</v>
      </c>
      <c r="D15" s="82">
        <f>SUM(D11:D14)</f>
        <v>254837</v>
      </c>
      <c r="E15" s="82">
        <f>SUM(E11:E14)</f>
        <v>1272385</v>
      </c>
      <c r="F15" s="82">
        <f>SUM(F11:F14)</f>
        <v>2127241</v>
      </c>
      <c r="G15" s="119"/>
    </row>
    <row r="16" spans="1:6" ht="32.25" customHeight="1">
      <c r="A16" s="77" t="s">
        <v>182</v>
      </c>
      <c r="B16" s="81"/>
      <c r="C16" s="81"/>
      <c r="D16" s="82">
        <v>-20677</v>
      </c>
      <c r="E16" s="82">
        <v>20677</v>
      </c>
      <c r="F16" s="82"/>
    </row>
    <row r="17" spans="1:6" ht="30.75" customHeight="1">
      <c r="A17" s="77" t="s">
        <v>211</v>
      </c>
      <c r="B17" s="81"/>
      <c r="C17" s="81"/>
      <c r="D17" s="82"/>
      <c r="E17" s="82">
        <v>76085</v>
      </c>
      <c r="F17" s="82">
        <f>SUM(B17:E17)</f>
        <v>76085</v>
      </c>
    </row>
    <row r="18" spans="1:6" ht="19.5" customHeight="1">
      <c r="A18" s="77" t="s">
        <v>183</v>
      </c>
      <c r="B18" s="84"/>
      <c r="C18" s="84"/>
      <c r="D18" s="85"/>
      <c r="E18" s="86">
        <f>'форма 2'!C42</f>
        <v>149978.4</v>
      </c>
      <c r="F18" s="82">
        <f>SUM(B18:E18)</f>
        <v>149978.4</v>
      </c>
    </row>
    <row r="19" spans="1:6" ht="19.5" customHeight="1">
      <c r="A19" s="80" t="s">
        <v>217</v>
      </c>
      <c r="B19" s="81">
        <v>600209</v>
      </c>
      <c r="C19" s="81">
        <v>-190</v>
      </c>
      <c r="D19" s="82">
        <f>SUM(D15:D18)</f>
        <v>234160</v>
      </c>
      <c r="E19" s="82">
        <f>SUM(E15:E18)</f>
        <v>1519125.4</v>
      </c>
      <c r="F19" s="82">
        <f>SUM(F15:F18)</f>
        <v>2353304.4</v>
      </c>
    </row>
    <row r="20" spans="1:6" ht="19.5" customHeight="1">
      <c r="A20" s="114"/>
      <c r="B20" s="5"/>
      <c r="C20" s="5"/>
      <c r="D20" s="115"/>
      <c r="E20" s="115"/>
      <c r="F20" s="115"/>
    </row>
    <row r="21" spans="1:5" ht="31.5" customHeight="1">
      <c r="A21" s="132" t="s">
        <v>148</v>
      </c>
      <c r="B21" s="132"/>
      <c r="C21" s="109"/>
      <c r="D21" s="109"/>
      <c r="E21" s="32" t="s">
        <v>113</v>
      </c>
    </row>
    <row r="22" spans="1:5" ht="15.75" customHeight="1">
      <c r="A22" s="135" t="s">
        <v>194</v>
      </c>
      <c r="B22" s="135"/>
      <c r="C22" s="135"/>
      <c r="D22" s="135"/>
      <c r="E22" s="35" t="s">
        <v>150</v>
      </c>
    </row>
    <row r="23" spans="1:5" ht="31.5" customHeight="1">
      <c r="A23" s="132" t="s">
        <v>151</v>
      </c>
      <c r="B23" s="132"/>
      <c r="C23" s="132"/>
      <c r="D23" s="109"/>
      <c r="E23" s="32" t="s">
        <v>113</v>
      </c>
    </row>
    <row r="24" spans="1:5" ht="12.75" customHeight="1">
      <c r="A24" s="135" t="s">
        <v>195</v>
      </c>
      <c r="B24" s="135"/>
      <c r="C24" s="135"/>
      <c r="D24" s="135"/>
      <c r="E24" s="35" t="s">
        <v>150</v>
      </c>
    </row>
    <row r="26" spans="1:5" ht="15">
      <c r="A26" s="134" t="s">
        <v>153</v>
      </c>
      <c r="B26" s="134"/>
      <c r="C26" s="134"/>
      <c r="D26" s="134"/>
      <c r="E26" s="134"/>
    </row>
  </sheetData>
  <sheetProtection/>
  <mergeCells count="7">
    <mergeCell ref="A1:D1"/>
    <mergeCell ref="A21:B21"/>
    <mergeCell ref="A23:C23"/>
    <mergeCell ref="A4:E4"/>
    <mergeCell ref="A26:E26"/>
    <mergeCell ref="A22:D22"/>
    <mergeCell ref="A24:D24"/>
  </mergeCells>
  <printOptions/>
  <pageMargins left="0.7086614173228347" right="0.28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52">
      <selection activeCell="C9" sqref="C9"/>
    </sheetView>
  </sheetViews>
  <sheetFormatPr defaultColWidth="9.140625" defaultRowHeight="12.75"/>
  <cols>
    <col min="1" max="1" width="59.7109375" style="1" customWidth="1"/>
    <col min="2" max="2" width="9.140625" style="7" customWidth="1"/>
    <col min="3" max="4" width="14.140625" style="1" customWidth="1"/>
  </cols>
  <sheetData>
    <row r="1" spans="1:4" ht="12.75" customHeight="1">
      <c r="A1" s="131" t="s">
        <v>96</v>
      </c>
      <c r="B1" s="131"/>
      <c r="C1" s="131"/>
      <c r="D1" s="131"/>
    </row>
    <row r="2" spans="1:4" ht="12.75" customHeight="1">
      <c r="A2" s="137" t="s">
        <v>206</v>
      </c>
      <c r="B2" s="137"/>
      <c r="C2" s="137"/>
      <c r="D2" s="137"/>
    </row>
    <row r="3" spans="1:4" ht="12.75" customHeight="1">
      <c r="A3" s="136" t="str">
        <f>баланс!A10</f>
        <v>за период с 01 января 2015г. по 01 июля 2015года</v>
      </c>
      <c r="B3" s="136"/>
      <c r="C3" s="136"/>
      <c r="D3" s="136"/>
    </row>
    <row r="4" spans="1:4" ht="12.75" customHeight="1">
      <c r="A4" s="3" t="s">
        <v>111</v>
      </c>
      <c r="B4" s="95"/>
      <c r="C4" s="4" t="s">
        <v>48</v>
      </c>
      <c r="D4" s="4"/>
    </row>
    <row r="5" spans="1:4" ht="48" customHeight="1">
      <c r="A5" s="51"/>
      <c r="B5" s="96" t="s">
        <v>4</v>
      </c>
      <c r="C5" s="52" t="s">
        <v>215</v>
      </c>
      <c r="D5" s="52" t="s">
        <v>216</v>
      </c>
    </row>
    <row r="6" spans="1:4" ht="12.75" customHeight="1">
      <c r="A6" s="53" t="s">
        <v>49</v>
      </c>
      <c r="B6" s="54"/>
      <c r="C6" s="55"/>
      <c r="D6" s="56"/>
    </row>
    <row r="7" spans="1:4" ht="12.75" customHeight="1">
      <c r="A7" s="57" t="s">
        <v>50</v>
      </c>
      <c r="B7" s="58" t="s">
        <v>6</v>
      </c>
      <c r="C7" s="120">
        <f>SUM(C9:C12)</f>
        <v>4188684</v>
      </c>
      <c r="D7" s="125">
        <f>SUM(D9:D12)</f>
        <v>3450670</v>
      </c>
    </row>
    <row r="8" spans="1:4" ht="14.25" customHeight="1">
      <c r="A8" s="59" t="s">
        <v>51</v>
      </c>
      <c r="B8" s="60"/>
      <c r="C8" s="121"/>
      <c r="D8" s="126"/>
    </row>
    <row r="9" spans="1:4" ht="14.25" customHeight="1">
      <c r="A9" s="61" t="s">
        <v>52</v>
      </c>
      <c r="B9" s="60" t="s">
        <v>7</v>
      </c>
      <c r="C9" s="121">
        <v>3757646</v>
      </c>
      <c r="D9" s="121">
        <v>2247246</v>
      </c>
    </row>
    <row r="10" spans="1:4" ht="14.25" customHeight="1">
      <c r="A10" s="61" t="s">
        <v>97</v>
      </c>
      <c r="B10" s="60" t="s">
        <v>8</v>
      </c>
      <c r="C10" s="121"/>
      <c r="D10" s="121"/>
    </row>
    <row r="11" spans="1:4" ht="14.25" customHeight="1">
      <c r="A11" s="61" t="s">
        <v>53</v>
      </c>
      <c r="B11" s="60" t="s">
        <v>10</v>
      </c>
      <c r="C11" s="121">
        <v>294677</v>
      </c>
      <c r="D11" s="121">
        <f>1194711-6</f>
        <v>1194705</v>
      </c>
    </row>
    <row r="12" spans="1:4" ht="14.25" customHeight="1">
      <c r="A12" s="61" t="s">
        <v>54</v>
      </c>
      <c r="B12" s="60" t="s">
        <v>12</v>
      </c>
      <c r="C12" s="121">
        <f>15857-2520+1657+121367</f>
        <v>136361</v>
      </c>
      <c r="D12" s="121">
        <v>8719</v>
      </c>
    </row>
    <row r="13" spans="1:4" ht="14.25" customHeight="1">
      <c r="A13" s="62" t="s">
        <v>55</v>
      </c>
      <c r="B13" s="63" t="s">
        <v>16</v>
      </c>
      <c r="C13" s="121">
        <f>SUM(C15:C21)</f>
        <v>3075436</v>
      </c>
      <c r="D13" s="120">
        <f>SUM(D15:D21)</f>
        <v>2591103</v>
      </c>
    </row>
    <row r="14" spans="1:4" ht="14.25" customHeight="1">
      <c r="A14" s="59" t="s">
        <v>51</v>
      </c>
      <c r="B14" s="60"/>
      <c r="C14" s="121"/>
      <c r="D14" s="127"/>
    </row>
    <row r="15" spans="1:4" ht="14.25" customHeight="1">
      <c r="A15" s="61" t="s">
        <v>56</v>
      </c>
      <c r="B15" s="60" t="s">
        <v>17</v>
      </c>
      <c r="C15" s="121">
        <f>2068268-20782-2044</f>
        <v>2045442</v>
      </c>
      <c r="D15" s="121">
        <v>1383755</v>
      </c>
    </row>
    <row r="16" spans="1:4" ht="14.25" customHeight="1">
      <c r="A16" s="61" t="s">
        <v>57</v>
      </c>
      <c r="B16" s="60" t="s">
        <v>19</v>
      </c>
      <c r="C16" s="121">
        <f>552707-211423-173-46108</f>
        <v>295003</v>
      </c>
      <c r="D16" s="121">
        <v>745650</v>
      </c>
    </row>
    <row r="17" spans="1:4" ht="14.25" customHeight="1">
      <c r="A17" s="61" t="s">
        <v>58</v>
      </c>
      <c r="B17" s="60" t="s">
        <v>20</v>
      </c>
      <c r="C17" s="121">
        <f>208800-60</f>
        <v>208740</v>
      </c>
      <c r="D17" s="121">
        <v>149213</v>
      </c>
    </row>
    <row r="18" spans="1:4" ht="14.25" customHeight="1">
      <c r="A18" s="61" t="s">
        <v>59</v>
      </c>
      <c r="B18" s="60" t="s">
        <v>22</v>
      </c>
      <c r="C18" s="121">
        <v>45265</v>
      </c>
      <c r="D18" s="121">
        <v>66981</v>
      </c>
    </row>
    <row r="19" spans="1:4" ht="14.25" customHeight="1">
      <c r="A19" s="61" t="s">
        <v>60</v>
      </c>
      <c r="B19" s="60" t="s">
        <v>24</v>
      </c>
      <c r="C19" s="121">
        <v>40794</v>
      </c>
      <c r="D19" s="121">
        <v>39870</v>
      </c>
    </row>
    <row r="20" spans="1:4" ht="14.25" customHeight="1">
      <c r="A20" s="61" t="s">
        <v>61</v>
      </c>
      <c r="B20" s="60" t="s">
        <v>26</v>
      </c>
      <c r="C20" s="121">
        <f>370895-C19+34280-28</f>
        <v>364353</v>
      </c>
      <c r="D20" s="121">
        <v>204736</v>
      </c>
    </row>
    <row r="21" spans="1:4" ht="14.25" customHeight="1">
      <c r="A21" s="61" t="s">
        <v>62</v>
      </c>
      <c r="B21" s="60" t="s">
        <v>28</v>
      </c>
      <c r="C21" s="121">
        <f>40735-11123+11521+33380+1395-69</f>
        <v>75839</v>
      </c>
      <c r="D21" s="121">
        <v>898</v>
      </c>
    </row>
    <row r="22" spans="1:4" ht="14.25" customHeight="1">
      <c r="A22" s="64" t="s">
        <v>63</v>
      </c>
      <c r="B22" s="65" t="s">
        <v>32</v>
      </c>
      <c r="C22" s="122">
        <f>C7-C13</f>
        <v>1113248</v>
      </c>
      <c r="D22" s="122">
        <f>D7-D13</f>
        <v>859567</v>
      </c>
    </row>
    <row r="23" spans="1:4" ht="14.25" customHeight="1">
      <c r="A23" s="66" t="s">
        <v>64</v>
      </c>
      <c r="B23" s="67"/>
      <c r="C23" s="120"/>
      <c r="D23" s="84"/>
    </row>
    <row r="24" spans="1:4" ht="14.25" customHeight="1">
      <c r="A24" s="57" t="s">
        <v>50</v>
      </c>
      <c r="B24" s="58" t="s">
        <v>35</v>
      </c>
      <c r="C24" s="121">
        <f>C26+C27+C28</f>
        <v>0</v>
      </c>
      <c r="D24" s="121">
        <f>D26+D27+D28</f>
        <v>0</v>
      </c>
    </row>
    <row r="25" spans="1:4" ht="14.25" customHeight="1">
      <c r="A25" s="59" t="s">
        <v>51</v>
      </c>
      <c r="B25" s="60"/>
      <c r="C25" s="121"/>
      <c r="D25" s="121"/>
    </row>
    <row r="26" spans="1:4" ht="14.25" customHeight="1">
      <c r="A26" s="61" t="s">
        <v>65</v>
      </c>
      <c r="B26" s="60" t="s">
        <v>36</v>
      </c>
      <c r="C26" s="121"/>
      <c r="D26" s="121"/>
    </row>
    <row r="27" spans="1:4" ht="14.25" customHeight="1">
      <c r="A27" s="61" t="s">
        <v>66</v>
      </c>
      <c r="B27" s="60" t="s">
        <v>37</v>
      </c>
      <c r="C27" s="121"/>
      <c r="D27" s="121"/>
    </row>
    <row r="28" spans="1:4" ht="14.25" customHeight="1">
      <c r="A28" s="61" t="s">
        <v>54</v>
      </c>
      <c r="B28" s="60" t="s">
        <v>67</v>
      </c>
      <c r="C28" s="121"/>
      <c r="D28" s="121"/>
    </row>
    <row r="29" spans="1:4" ht="14.25" customHeight="1">
      <c r="A29" s="62" t="s">
        <v>55</v>
      </c>
      <c r="B29" s="63" t="s">
        <v>41</v>
      </c>
      <c r="C29" s="121">
        <f>SUM(C31:C34)</f>
        <v>48325</v>
      </c>
      <c r="D29" s="121">
        <f>SUM(D31:D34)</f>
        <v>52451</v>
      </c>
    </row>
    <row r="30" spans="1:4" ht="14.25" customHeight="1">
      <c r="A30" s="59" t="s">
        <v>51</v>
      </c>
      <c r="B30" s="60"/>
      <c r="C30" s="121"/>
      <c r="D30" s="121"/>
    </row>
    <row r="31" spans="1:4" ht="14.25" customHeight="1">
      <c r="A31" s="61" t="s">
        <v>68</v>
      </c>
      <c r="B31" s="60" t="s">
        <v>43</v>
      </c>
      <c r="C31" s="121">
        <f>173+46108+2044</f>
        <v>48325</v>
      </c>
      <c r="D31" s="121">
        <v>52451</v>
      </c>
    </row>
    <row r="32" spans="1:4" ht="14.25" customHeight="1">
      <c r="A32" s="61" t="s">
        <v>69</v>
      </c>
      <c r="B32" s="60" t="s">
        <v>45</v>
      </c>
      <c r="C32" s="121"/>
      <c r="D32" s="121"/>
    </row>
    <row r="33" spans="1:4" ht="14.25" customHeight="1">
      <c r="A33" s="61" t="s">
        <v>70</v>
      </c>
      <c r="B33" s="60" t="s">
        <v>46</v>
      </c>
      <c r="C33" s="121"/>
      <c r="D33" s="121"/>
    </row>
    <row r="34" spans="1:4" ht="14.25" customHeight="1">
      <c r="A34" s="61" t="s">
        <v>62</v>
      </c>
      <c r="B34" s="60" t="s">
        <v>71</v>
      </c>
      <c r="C34" s="121"/>
      <c r="D34" s="121"/>
    </row>
    <row r="35" spans="1:4" ht="14.25" customHeight="1">
      <c r="A35" s="64" t="s">
        <v>72</v>
      </c>
      <c r="B35" s="68" t="s">
        <v>73</v>
      </c>
      <c r="C35" s="122">
        <f>C24-C29</f>
        <v>-48325</v>
      </c>
      <c r="D35" s="122">
        <f>D24-D29</f>
        <v>-52451</v>
      </c>
    </row>
    <row r="36" spans="1:4" ht="14.25" customHeight="1">
      <c r="A36" s="66" t="s">
        <v>74</v>
      </c>
      <c r="B36" s="67"/>
      <c r="C36" s="120"/>
      <c r="D36" s="120"/>
    </row>
    <row r="37" spans="1:4" ht="14.25" customHeight="1">
      <c r="A37" s="57" t="s">
        <v>50</v>
      </c>
      <c r="B37" s="58" t="s">
        <v>75</v>
      </c>
      <c r="C37" s="123">
        <f>SUM(C39:C42)</f>
        <v>0</v>
      </c>
      <c r="D37" s="123">
        <f>SUM(D39:D42)</f>
        <v>169500</v>
      </c>
    </row>
    <row r="38" spans="1:4" ht="14.25" customHeight="1">
      <c r="A38" s="61" t="s">
        <v>51</v>
      </c>
      <c r="B38" s="60"/>
      <c r="C38" s="121"/>
      <c r="D38" s="121"/>
    </row>
    <row r="39" spans="1:4" ht="14.25" customHeight="1">
      <c r="A39" s="61" t="s">
        <v>76</v>
      </c>
      <c r="B39" s="60" t="s">
        <v>77</v>
      </c>
      <c r="C39" s="121"/>
      <c r="D39" s="121"/>
    </row>
    <row r="40" spans="1:4" ht="14.25" customHeight="1">
      <c r="A40" s="61" t="s">
        <v>78</v>
      </c>
      <c r="B40" s="60" t="s">
        <v>79</v>
      </c>
      <c r="C40" s="121"/>
      <c r="D40" s="121">
        <f>169500</f>
        <v>169500</v>
      </c>
    </row>
    <row r="41" spans="1:4" ht="14.25" customHeight="1">
      <c r="A41" s="69" t="s">
        <v>80</v>
      </c>
      <c r="B41" s="60" t="s">
        <v>81</v>
      </c>
      <c r="C41" s="121"/>
      <c r="D41" s="121"/>
    </row>
    <row r="42" spans="1:4" ht="14.25" customHeight="1">
      <c r="A42" s="61" t="s">
        <v>54</v>
      </c>
      <c r="B42" s="60" t="s">
        <v>82</v>
      </c>
      <c r="C42" s="121"/>
      <c r="D42" s="121"/>
    </row>
    <row r="43" spans="1:4" ht="14.25" customHeight="1">
      <c r="A43" s="62" t="s">
        <v>55</v>
      </c>
      <c r="B43" s="63" t="s">
        <v>83</v>
      </c>
      <c r="C43" s="120">
        <f>SUM(C45:C48)</f>
        <v>1023035</v>
      </c>
      <c r="D43" s="120">
        <f>SUM(D45:D48)</f>
        <v>1292635</v>
      </c>
    </row>
    <row r="44" spans="1:4" ht="14.25" customHeight="1">
      <c r="A44" s="59" t="s">
        <v>51</v>
      </c>
      <c r="B44" s="60"/>
      <c r="C44" s="121"/>
      <c r="D44" s="121"/>
    </row>
    <row r="45" spans="1:4" ht="14.25" customHeight="1">
      <c r="A45" s="61" t="s">
        <v>84</v>
      </c>
      <c r="B45" s="60" t="s">
        <v>85</v>
      </c>
      <c r="C45" s="121">
        <f>870000+153035</f>
        <v>1023035</v>
      </c>
      <c r="D45" s="121">
        <f>1107539+185096</f>
        <v>1292635</v>
      </c>
    </row>
    <row r="46" spans="1:4" ht="14.25" customHeight="1">
      <c r="A46" s="61" t="s">
        <v>86</v>
      </c>
      <c r="B46" s="60" t="s">
        <v>87</v>
      </c>
      <c r="C46" s="121"/>
      <c r="D46" s="121"/>
    </row>
    <row r="47" spans="1:4" ht="14.25" customHeight="1">
      <c r="A47" s="61" t="s">
        <v>88</v>
      </c>
      <c r="B47" s="60" t="s">
        <v>89</v>
      </c>
      <c r="C47" s="121"/>
      <c r="D47" s="121"/>
    </row>
    <row r="48" spans="1:4" ht="14.25" customHeight="1">
      <c r="A48" s="61" t="s">
        <v>90</v>
      </c>
      <c r="B48" s="60" t="s">
        <v>91</v>
      </c>
      <c r="C48" s="121"/>
      <c r="D48" s="121"/>
    </row>
    <row r="49" spans="1:4" ht="30" customHeight="1">
      <c r="A49" s="70" t="s">
        <v>92</v>
      </c>
      <c r="B49" s="63" t="s">
        <v>93</v>
      </c>
      <c r="C49" s="129">
        <f>C37-C43</f>
        <v>-1023035</v>
      </c>
      <c r="D49" s="129">
        <v>-1123135</v>
      </c>
    </row>
    <row r="50" spans="1:4" ht="29.25" customHeight="1">
      <c r="A50" s="70" t="s">
        <v>112</v>
      </c>
      <c r="B50" s="63"/>
      <c r="C50" s="122">
        <f>C22+C35+C49</f>
        <v>41888</v>
      </c>
      <c r="D50" s="122">
        <v>316019</v>
      </c>
    </row>
    <row r="51" spans="1:4" ht="18" customHeight="1">
      <c r="A51" s="70" t="s">
        <v>94</v>
      </c>
      <c r="B51" s="63"/>
      <c r="C51" s="120">
        <v>200446</v>
      </c>
      <c r="D51" s="120">
        <v>528192</v>
      </c>
    </row>
    <row r="52" spans="1:4" ht="18" customHeight="1">
      <c r="A52" s="70" t="s">
        <v>95</v>
      </c>
      <c r="B52" s="63"/>
      <c r="C52" s="120">
        <f>баланс!C15</f>
        <v>242334</v>
      </c>
      <c r="D52" s="128">
        <v>212173</v>
      </c>
    </row>
    <row r="53" spans="1:4" ht="24.75" customHeight="1">
      <c r="A53" s="71"/>
      <c r="B53" s="97"/>
      <c r="C53" s="72">
        <f>C50+C51-C52</f>
        <v>0</v>
      </c>
      <c r="D53" s="72"/>
    </row>
    <row r="54" spans="1:4" ht="12.75" customHeight="1">
      <c r="A54" s="49" t="s">
        <v>148</v>
      </c>
      <c r="B54" s="15" t="s">
        <v>113</v>
      </c>
      <c r="C54" s="32" t="s">
        <v>113</v>
      </c>
      <c r="D54" s="33" t="s">
        <v>113</v>
      </c>
    </row>
    <row r="55" spans="1:4" ht="12.75" customHeight="1">
      <c r="A55" s="34" t="s">
        <v>149</v>
      </c>
      <c r="B55" s="15" t="s">
        <v>113</v>
      </c>
      <c r="C55" s="35" t="s">
        <v>150</v>
      </c>
      <c r="D55" s="33" t="s">
        <v>113</v>
      </c>
    </row>
    <row r="56" spans="1:4" ht="12.75" customHeight="1">
      <c r="A56" s="49" t="s">
        <v>151</v>
      </c>
      <c r="B56" s="15" t="s">
        <v>113</v>
      </c>
      <c r="C56" s="32" t="s">
        <v>113</v>
      </c>
      <c r="D56" s="33" t="s">
        <v>113</v>
      </c>
    </row>
    <row r="57" spans="1:4" ht="12.75" customHeight="1">
      <c r="A57" s="34" t="s">
        <v>152</v>
      </c>
      <c r="B57" s="15" t="s">
        <v>113</v>
      </c>
      <c r="C57" s="35" t="s">
        <v>150</v>
      </c>
      <c r="D57" s="33" t="s">
        <v>113</v>
      </c>
    </row>
    <row r="58" spans="1:4" ht="12.75" customHeight="1">
      <c r="A58" s="134" t="s">
        <v>153</v>
      </c>
      <c r="B58" s="134"/>
      <c r="C58" s="134"/>
      <c r="D58" s="134"/>
    </row>
    <row r="59" ht="12.75" customHeight="1"/>
    <row r="60" spans="1:4" ht="12.75" customHeight="1">
      <c r="A60" s="2"/>
      <c r="B60" s="87"/>
      <c r="C60" s="2"/>
      <c r="D60" s="2"/>
    </row>
    <row r="61" spans="1:4" ht="12.75" customHeight="1">
      <c r="A61" s="2"/>
      <c r="B61" s="87"/>
      <c r="C61" s="2"/>
      <c r="D61" s="2"/>
    </row>
    <row r="62" spans="1:4" ht="12.75" customHeight="1">
      <c r="A62" s="2"/>
      <c r="B62" s="87"/>
      <c r="C62" s="2"/>
      <c r="D62" s="2"/>
    </row>
    <row r="63" spans="1:4" ht="12.75" customHeight="1">
      <c r="A63" s="2"/>
      <c r="B63" s="87"/>
      <c r="C63" s="2"/>
      <c r="D63" s="2"/>
    </row>
    <row r="64" spans="1:4" ht="12.75" customHeight="1">
      <c r="A64" s="2"/>
      <c r="B64" s="87"/>
      <c r="C64" s="2"/>
      <c r="D64" s="2"/>
    </row>
    <row r="65" spans="1:4" ht="12.75" customHeight="1">
      <c r="A65" s="2"/>
      <c r="B65" s="87"/>
      <c r="C65" s="2"/>
      <c r="D65" s="2"/>
    </row>
    <row r="66" spans="1:4" ht="12.75" customHeight="1">
      <c r="A66" s="2"/>
      <c r="B66" s="87"/>
      <c r="C66" s="2"/>
      <c r="D66" s="2"/>
    </row>
    <row r="67" spans="1:4" ht="12.75" customHeight="1">
      <c r="A67" s="2"/>
      <c r="B67" s="87"/>
      <c r="C67" s="2"/>
      <c r="D67" s="2"/>
    </row>
    <row r="68" spans="1:4" ht="15">
      <c r="A68" s="2"/>
      <c r="B68" s="88"/>
      <c r="C68" s="98"/>
      <c r="D68" s="98"/>
    </row>
    <row r="69" spans="1:4" ht="15">
      <c r="A69" s="3"/>
      <c r="B69" s="87"/>
      <c r="C69" s="2"/>
      <c r="D69" s="2"/>
    </row>
    <row r="70" spans="1:4" ht="15">
      <c r="A70" s="99"/>
      <c r="B70" s="89"/>
      <c r="C70" s="101"/>
      <c r="D70" s="101"/>
    </row>
    <row r="71" spans="1:4" ht="15">
      <c r="A71" s="2"/>
      <c r="B71" s="90"/>
      <c r="C71" s="102"/>
      <c r="D71" s="101"/>
    </row>
    <row r="72" spans="1:4" ht="15">
      <c r="A72" s="2"/>
      <c r="B72" s="91"/>
      <c r="C72" s="103"/>
      <c r="D72" s="101"/>
    </row>
    <row r="73" spans="1:4" ht="15">
      <c r="A73" s="99"/>
      <c r="B73" s="89"/>
      <c r="C73" s="100"/>
      <c r="D73" s="101"/>
    </row>
    <row r="74" spans="1:4" ht="15">
      <c r="A74" s="3"/>
      <c r="B74" s="90"/>
      <c r="C74" s="102"/>
      <c r="D74" s="101"/>
    </row>
    <row r="75" spans="1:4" ht="15">
      <c r="A75" s="3"/>
      <c r="B75" s="92"/>
      <c r="C75" s="104"/>
      <c r="D75" s="101"/>
    </row>
    <row r="76" spans="1:4" ht="15">
      <c r="A76" s="2"/>
      <c r="B76" s="91"/>
      <c r="C76" s="103"/>
      <c r="D76" s="101"/>
    </row>
    <row r="77" spans="1:4" ht="15">
      <c r="A77" s="2"/>
      <c r="B77" s="90"/>
      <c r="C77" s="105"/>
      <c r="D77" s="101"/>
    </row>
    <row r="78" spans="1:4" ht="15">
      <c r="A78" s="2"/>
      <c r="B78" s="89"/>
      <c r="C78" s="100"/>
      <c r="D78" s="101"/>
    </row>
    <row r="79" spans="1:4" ht="15">
      <c r="A79" s="3"/>
      <c r="B79" s="90"/>
      <c r="C79" s="102"/>
      <c r="D79" s="101"/>
    </row>
    <row r="80" spans="1:4" ht="15">
      <c r="A80" s="99"/>
      <c r="B80" s="93"/>
      <c r="C80" s="5"/>
      <c r="D80" s="101"/>
    </row>
    <row r="81" spans="1:4" ht="15">
      <c r="A81" s="2"/>
      <c r="B81" s="90"/>
      <c r="C81" s="102"/>
      <c r="D81" s="101"/>
    </row>
    <row r="82" spans="1:4" ht="15">
      <c r="A82" s="2"/>
      <c r="B82" s="90"/>
      <c r="C82" s="102"/>
      <c r="D82" s="101"/>
    </row>
    <row r="83" spans="1:4" ht="15">
      <c r="A83" s="3"/>
      <c r="B83" s="90"/>
      <c r="C83" s="102"/>
      <c r="D83" s="101"/>
    </row>
    <row r="84" spans="1:4" ht="15">
      <c r="A84" s="99"/>
      <c r="B84" s="90"/>
      <c r="C84" s="102"/>
      <c r="D84" s="101"/>
    </row>
    <row r="85" spans="1:4" ht="15">
      <c r="A85" s="99"/>
      <c r="B85" s="90"/>
      <c r="C85" s="102"/>
      <c r="D85" s="101"/>
    </row>
    <row r="86" spans="1:4" ht="15">
      <c r="A86" s="3"/>
      <c r="B86" s="90"/>
      <c r="C86" s="102"/>
      <c r="D86" s="102"/>
    </row>
    <row r="87" spans="1:4" ht="15">
      <c r="A87" s="2"/>
      <c r="B87" s="87"/>
      <c r="C87" s="2"/>
      <c r="D87" s="2"/>
    </row>
    <row r="88" spans="1:4" ht="15">
      <c r="A88" s="2"/>
      <c r="B88" s="90"/>
      <c r="C88" s="102"/>
      <c r="D88" s="102"/>
    </row>
    <row r="89" spans="1:4" ht="15">
      <c r="A89" s="99"/>
      <c r="B89" s="89"/>
      <c r="C89" s="101"/>
      <c r="D89" s="101"/>
    </row>
    <row r="90" spans="1:4" ht="15">
      <c r="A90" s="2"/>
      <c r="B90" s="90"/>
      <c r="C90" s="102"/>
      <c r="D90" s="102"/>
    </row>
    <row r="91" spans="1:4" ht="15">
      <c r="A91" s="2"/>
      <c r="B91" s="93"/>
      <c r="C91" s="106"/>
      <c r="D91" s="106"/>
    </row>
    <row r="92" spans="1:4" ht="15">
      <c r="A92" s="2"/>
      <c r="B92" s="87"/>
      <c r="C92" s="2"/>
      <c r="D92" s="2"/>
    </row>
    <row r="93" spans="1:4" ht="15">
      <c r="A93" s="2"/>
      <c r="B93" s="87"/>
      <c r="C93" s="2"/>
      <c r="D93" s="2"/>
    </row>
    <row r="94" spans="1:4" ht="15">
      <c r="A94" s="2"/>
      <c r="B94" s="87"/>
      <c r="C94" s="2"/>
      <c r="D94" s="2"/>
    </row>
    <row r="95" spans="1:4" ht="15">
      <c r="A95" s="2"/>
      <c r="B95" s="87"/>
      <c r="C95" s="2"/>
      <c r="D95" s="2"/>
    </row>
    <row r="96" spans="1:4" ht="15">
      <c r="A96" s="2"/>
      <c r="B96" s="87"/>
      <c r="C96" s="2"/>
      <c r="D96" s="2"/>
    </row>
    <row r="97" spans="1:4" ht="15">
      <c r="A97" s="2"/>
      <c r="B97" s="87"/>
      <c r="C97" s="2"/>
      <c r="D97" s="2"/>
    </row>
    <row r="98" spans="1:4" ht="15">
      <c r="A98" s="2"/>
      <c r="B98" s="87"/>
      <c r="C98" s="2"/>
      <c r="D98" s="2"/>
    </row>
    <row r="99" spans="1:4" ht="15">
      <c r="A99" s="2"/>
      <c r="B99" s="87"/>
      <c r="C99" s="2"/>
      <c r="D99" s="2"/>
    </row>
    <row r="100" spans="1:4" ht="15">
      <c r="A100" s="2"/>
      <c r="B100" s="87"/>
      <c r="C100" s="2"/>
      <c r="D100" s="2"/>
    </row>
    <row r="101" spans="1:4" ht="15">
      <c r="A101" s="2"/>
      <c r="B101" s="87"/>
      <c r="C101" s="2"/>
      <c r="D101" s="2"/>
    </row>
    <row r="102" spans="1:4" ht="15">
      <c r="A102" s="2"/>
      <c r="B102" s="87"/>
      <c r="C102" s="2"/>
      <c r="D102" s="2"/>
    </row>
    <row r="103" spans="1:4" ht="15">
      <c r="A103" s="2"/>
      <c r="B103" s="87"/>
      <c r="C103" s="2"/>
      <c r="D103" s="2"/>
    </row>
    <row r="104" spans="1:4" ht="15">
      <c r="A104" s="2"/>
      <c r="B104" s="87"/>
      <c r="C104" s="2"/>
      <c r="D104" s="2"/>
    </row>
    <row r="105" spans="1:4" ht="15">
      <c r="A105" s="2"/>
      <c r="B105" s="87"/>
      <c r="C105" s="2"/>
      <c r="D105" s="2"/>
    </row>
    <row r="106" spans="1:4" ht="15">
      <c r="A106" s="2"/>
      <c r="B106" s="87"/>
      <c r="C106" s="2"/>
      <c r="D106" s="2"/>
    </row>
    <row r="107" spans="1:4" ht="15">
      <c r="A107" s="107"/>
      <c r="B107" s="94"/>
      <c r="C107" s="107"/>
      <c r="D107" s="107"/>
    </row>
  </sheetData>
  <sheetProtection/>
  <mergeCells count="4">
    <mergeCell ref="A1:D1"/>
    <mergeCell ref="A3:D3"/>
    <mergeCell ref="A58:D58"/>
    <mergeCell ref="A2:D2"/>
  </mergeCells>
  <printOptions/>
  <pageMargins left="0.7086614173228347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59">
      <selection activeCell="A2" sqref="A2:D82"/>
    </sheetView>
  </sheetViews>
  <sheetFormatPr defaultColWidth="9.140625" defaultRowHeight="12.75"/>
  <cols>
    <col min="1" max="1" width="57.421875" style="1" customWidth="1"/>
    <col min="2" max="2" width="6.8515625" style="7" customWidth="1"/>
    <col min="3" max="4" width="16.7109375" style="1" customWidth="1"/>
  </cols>
  <sheetData>
    <row r="1" spans="1:4" ht="12.75">
      <c r="A1" s="145"/>
      <c r="B1" s="145"/>
      <c r="C1" s="145"/>
      <c r="D1" s="145"/>
    </row>
    <row r="2" spans="1:4" s="42" customFormat="1" ht="25.5" customHeight="1">
      <c r="A2" s="139" t="s">
        <v>189</v>
      </c>
      <c r="B2" s="139"/>
      <c r="C2" s="139"/>
      <c r="D2" s="139"/>
    </row>
    <row r="3" spans="1:4" s="42" customFormat="1" ht="15.75">
      <c r="A3" s="139" t="s">
        <v>114</v>
      </c>
      <c r="B3" s="139"/>
      <c r="C3" s="139"/>
      <c r="D3" s="139"/>
    </row>
    <row r="4" spans="1:4" s="42" customFormat="1" ht="15.75">
      <c r="A4" s="139" t="s">
        <v>115</v>
      </c>
      <c r="B4" s="139"/>
      <c r="C4" s="139"/>
      <c r="D4" s="139"/>
    </row>
    <row r="5" spans="1:4" s="42" customFormat="1" ht="15.75">
      <c r="A5" s="139" t="s">
        <v>188</v>
      </c>
      <c r="B5" s="139"/>
      <c r="C5" s="139"/>
      <c r="D5" s="139"/>
    </row>
    <row r="6" spans="1:4" s="42" customFormat="1" ht="15.75">
      <c r="A6" s="139" t="s">
        <v>116</v>
      </c>
      <c r="B6" s="139"/>
      <c r="C6" s="139"/>
      <c r="D6" s="139"/>
    </row>
    <row r="7" spans="1:4" s="42" customFormat="1" ht="15.75">
      <c r="A7" s="140" t="s">
        <v>117</v>
      </c>
      <c r="B7" s="140"/>
      <c r="C7" s="140"/>
      <c r="D7" s="140"/>
    </row>
    <row r="8" spans="1:4" s="42" customFormat="1" ht="15.75">
      <c r="A8" s="44" t="s">
        <v>113</v>
      </c>
      <c r="B8" s="43" t="s">
        <v>113</v>
      </c>
      <c r="C8" s="43" t="s">
        <v>113</v>
      </c>
      <c r="D8" s="45" t="s">
        <v>113</v>
      </c>
    </row>
    <row r="9" spans="1:4" s="21" customFormat="1" ht="14.25">
      <c r="A9" s="141" t="s">
        <v>209</v>
      </c>
      <c r="B9" s="141"/>
      <c r="C9" s="141"/>
      <c r="D9" s="141"/>
    </row>
    <row r="10" spans="1:4" s="21" customFormat="1" ht="14.25">
      <c r="A10" s="141" t="str">
        <f>'форма 2'!A3:D3</f>
        <v>за период с 01 января 2015г. по 01 июля 2015года</v>
      </c>
      <c r="B10" s="141"/>
      <c r="C10" s="141"/>
      <c r="D10" s="141"/>
    </row>
    <row r="11" spans="1:4" ht="12.75">
      <c r="A11" s="9" t="s">
        <v>113</v>
      </c>
      <c r="B11" s="10" t="s">
        <v>113</v>
      </c>
      <c r="C11" s="9" t="s">
        <v>113</v>
      </c>
      <c r="D11" s="11" t="s">
        <v>118</v>
      </c>
    </row>
    <row r="12" spans="1:4" ht="45.75" customHeight="1">
      <c r="A12" s="27" t="s">
        <v>119</v>
      </c>
      <c r="B12" s="12" t="s">
        <v>4</v>
      </c>
      <c r="C12" s="37" t="s">
        <v>196</v>
      </c>
      <c r="D12" s="37" t="s">
        <v>197</v>
      </c>
    </row>
    <row r="13" spans="1:4" ht="12.75">
      <c r="A13" s="142" t="s">
        <v>120</v>
      </c>
      <c r="B13" s="143"/>
      <c r="C13" s="143"/>
      <c r="D13" s="144"/>
    </row>
    <row r="14" spans="1:4" s="21" customFormat="1" ht="15">
      <c r="A14" s="18" t="s">
        <v>121</v>
      </c>
      <c r="B14" s="19" t="s">
        <v>113</v>
      </c>
      <c r="C14" s="20" t="s">
        <v>113</v>
      </c>
      <c r="D14" s="20" t="s">
        <v>113</v>
      </c>
    </row>
    <row r="15" spans="1:4" s="21" customFormat="1" ht="15">
      <c r="A15" s="22" t="s">
        <v>5</v>
      </c>
      <c r="B15" s="46" t="s">
        <v>6</v>
      </c>
      <c r="C15" s="24">
        <v>242334</v>
      </c>
      <c r="D15" s="24">
        <v>200446</v>
      </c>
    </row>
    <row r="16" spans="1:4" s="21" customFormat="1" ht="15">
      <c r="A16" s="22" t="s">
        <v>122</v>
      </c>
      <c r="B16" s="46" t="s">
        <v>7</v>
      </c>
      <c r="C16" s="24"/>
      <c r="D16" s="24"/>
    </row>
    <row r="17" spans="1:4" s="21" customFormat="1" ht="15">
      <c r="A17" s="22" t="s">
        <v>123</v>
      </c>
      <c r="B17" s="46" t="s">
        <v>8</v>
      </c>
      <c r="C17" s="24"/>
      <c r="D17" s="24"/>
    </row>
    <row r="18" spans="1:4" s="21" customFormat="1" ht="30">
      <c r="A18" s="22" t="s">
        <v>124</v>
      </c>
      <c r="B18" s="46" t="s">
        <v>10</v>
      </c>
      <c r="C18" s="24"/>
      <c r="D18" s="24"/>
    </row>
    <row r="19" spans="1:4" s="21" customFormat="1" ht="15">
      <c r="A19" s="22" t="s">
        <v>125</v>
      </c>
      <c r="B19" s="46" t="s">
        <v>11</v>
      </c>
      <c r="C19" s="24"/>
      <c r="D19" s="24"/>
    </row>
    <row r="20" spans="1:4" s="21" customFormat="1" ht="15">
      <c r="A20" s="22" t="s">
        <v>126</v>
      </c>
      <c r="B20" s="46" t="s">
        <v>12</v>
      </c>
      <c r="C20" s="24"/>
      <c r="D20" s="24"/>
    </row>
    <row r="21" spans="1:4" s="21" customFormat="1" ht="18" customHeight="1">
      <c r="A21" s="50" t="s">
        <v>203</v>
      </c>
      <c r="B21" s="46" t="s">
        <v>14</v>
      </c>
      <c r="C21" s="24">
        <f>943961-6185</f>
        <v>937776</v>
      </c>
      <c r="D21" s="24">
        <f>1542864-35293</f>
        <v>1507571</v>
      </c>
    </row>
    <row r="22" spans="1:4" s="21" customFormat="1" ht="15">
      <c r="A22" s="22" t="s">
        <v>99</v>
      </c>
      <c r="B22" s="46" t="s">
        <v>127</v>
      </c>
      <c r="C22" s="24"/>
      <c r="D22" s="24"/>
    </row>
    <row r="23" spans="1:4" s="21" customFormat="1" ht="15">
      <c r="A23" s="22" t="s">
        <v>9</v>
      </c>
      <c r="B23" s="46" t="s">
        <v>128</v>
      </c>
      <c r="C23" s="24">
        <v>590311</v>
      </c>
      <c r="D23" s="24">
        <v>860714</v>
      </c>
    </row>
    <row r="24" spans="1:4" s="21" customFormat="1" ht="15">
      <c r="A24" s="22" t="s">
        <v>13</v>
      </c>
      <c r="B24" s="46" t="s">
        <v>129</v>
      </c>
      <c r="C24" s="24">
        <f>21375+342136+526+569298</f>
        <v>933335</v>
      </c>
      <c r="D24" s="24">
        <f>843+5714+1009494+508</f>
        <v>1016559</v>
      </c>
    </row>
    <row r="25" spans="1:4" s="21" customFormat="1" ht="14.25">
      <c r="A25" s="18" t="s">
        <v>190</v>
      </c>
      <c r="B25" s="47">
        <v>100</v>
      </c>
      <c r="C25" s="26">
        <f>SUM(C15:C24)</f>
        <v>2703756</v>
      </c>
      <c r="D25" s="26">
        <f>SUM(D15:D24)</f>
        <v>3585290</v>
      </c>
    </row>
    <row r="26" spans="1:4" s="21" customFormat="1" ht="30">
      <c r="A26" s="22" t="s">
        <v>130</v>
      </c>
      <c r="B26" s="48">
        <v>101</v>
      </c>
      <c r="C26" s="24"/>
      <c r="D26" s="24"/>
    </row>
    <row r="27" spans="1:4" s="21" customFormat="1" ht="14.25">
      <c r="A27" s="18" t="s">
        <v>15</v>
      </c>
      <c r="B27" s="47" t="s">
        <v>113</v>
      </c>
      <c r="C27" s="26" t="s">
        <v>113</v>
      </c>
      <c r="D27" s="26" t="s">
        <v>113</v>
      </c>
    </row>
    <row r="28" spans="1:4" s="21" customFormat="1" ht="15">
      <c r="A28" s="22" t="s">
        <v>122</v>
      </c>
      <c r="B28" s="48">
        <v>110</v>
      </c>
      <c r="C28" s="24"/>
      <c r="D28" s="24"/>
    </row>
    <row r="29" spans="1:4" s="21" customFormat="1" ht="15">
      <c r="A29" s="22" t="s">
        <v>123</v>
      </c>
      <c r="B29" s="48">
        <v>111</v>
      </c>
      <c r="C29" s="24"/>
      <c r="D29" s="24"/>
    </row>
    <row r="30" spans="1:4" s="21" customFormat="1" ht="30">
      <c r="A30" s="22" t="s">
        <v>124</v>
      </c>
      <c r="B30" s="48">
        <v>112</v>
      </c>
      <c r="C30" s="24"/>
      <c r="D30" s="24"/>
    </row>
    <row r="31" spans="1:4" s="21" customFormat="1" ht="15">
      <c r="A31" s="22" t="s">
        <v>125</v>
      </c>
      <c r="B31" s="48">
        <v>113</v>
      </c>
      <c r="C31" s="24"/>
      <c r="D31" s="24"/>
    </row>
    <row r="32" spans="1:4" s="21" customFormat="1" ht="15">
      <c r="A32" s="22" t="s">
        <v>131</v>
      </c>
      <c r="B32" s="48">
        <v>114</v>
      </c>
      <c r="C32" s="24"/>
      <c r="D32" s="24"/>
    </row>
    <row r="33" spans="1:4" s="21" customFormat="1" ht="17.25" customHeight="1">
      <c r="A33" s="22" t="s">
        <v>132</v>
      </c>
      <c r="B33" s="48">
        <v>115</v>
      </c>
      <c r="C33" s="116">
        <v>3750</v>
      </c>
      <c r="D33" s="116">
        <v>391447</v>
      </c>
    </row>
    <row r="34" spans="1:4" s="21" customFormat="1" ht="15">
      <c r="A34" s="22" t="s">
        <v>18</v>
      </c>
      <c r="B34" s="48">
        <v>116</v>
      </c>
      <c r="C34" s="24"/>
      <c r="D34" s="24"/>
    </row>
    <row r="35" spans="1:4" s="21" customFormat="1" ht="15">
      <c r="A35" s="22" t="s">
        <v>133</v>
      </c>
      <c r="B35" s="48">
        <v>117</v>
      </c>
      <c r="C35" s="24"/>
      <c r="D35" s="24"/>
    </row>
    <row r="36" spans="1:4" s="21" customFormat="1" ht="15">
      <c r="A36" s="22" t="s">
        <v>21</v>
      </c>
      <c r="B36" s="48">
        <v>118</v>
      </c>
      <c r="C36" s="24">
        <v>2074268</v>
      </c>
      <c r="D36" s="24">
        <v>2166565</v>
      </c>
    </row>
    <row r="37" spans="1:4" s="21" customFormat="1" ht="15">
      <c r="A37" s="22" t="s">
        <v>23</v>
      </c>
      <c r="B37" s="48">
        <v>119</v>
      </c>
      <c r="C37" s="24"/>
      <c r="D37" s="24"/>
    </row>
    <row r="38" spans="1:4" s="21" customFormat="1" ht="15">
      <c r="A38" s="22" t="s">
        <v>25</v>
      </c>
      <c r="B38" s="48">
        <v>120</v>
      </c>
      <c r="C38" s="24"/>
      <c r="D38" s="24"/>
    </row>
    <row r="39" spans="1:4" s="21" customFormat="1" ht="15">
      <c r="A39" s="22" t="s">
        <v>27</v>
      </c>
      <c r="B39" s="48">
        <v>121</v>
      </c>
      <c r="C39" s="24">
        <v>1947</v>
      </c>
      <c r="D39" s="24">
        <v>2263</v>
      </c>
    </row>
    <row r="40" spans="1:4" s="21" customFormat="1" ht="15">
      <c r="A40" s="22" t="s">
        <v>29</v>
      </c>
      <c r="B40" s="48">
        <v>122</v>
      </c>
      <c r="C40" s="24"/>
      <c r="D40" s="24"/>
    </row>
    <row r="41" spans="1:4" s="21" customFormat="1" ht="15">
      <c r="A41" s="22" t="s">
        <v>30</v>
      </c>
      <c r="B41" s="48">
        <v>123</v>
      </c>
      <c r="C41" s="24">
        <v>51546</v>
      </c>
      <c r="D41" s="24">
        <v>193</v>
      </c>
    </row>
    <row r="42" spans="1:4" s="21" customFormat="1" ht="14.25">
      <c r="A42" s="18" t="s">
        <v>191</v>
      </c>
      <c r="B42" s="47">
        <v>200</v>
      </c>
      <c r="C42" s="26">
        <f>SUM(C33:C41)</f>
        <v>2131511</v>
      </c>
      <c r="D42" s="26">
        <f>SUM(D33:D41)</f>
        <v>2560468</v>
      </c>
    </row>
    <row r="43" spans="1:4" s="21" customFormat="1" ht="14.25">
      <c r="A43" s="18" t="s">
        <v>192</v>
      </c>
      <c r="B43" s="47" t="s">
        <v>113</v>
      </c>
      <c r="C43" s="26">
        <f>C42+C25+C26</f>
        <v>4835267</v>
      </c>
      <c r="D43" s="26">
        <f>D42+D25+D26</f>
        <v>6145758</v>
      </c>
    </row>
    <row r="44" spans="1:4" s="21" customFormat="1" ht="14.25">
      <c r="A44" s="146" t="s">
        <v>134</v>
      </c>
      <c r="B44" s="147"/>
      <c r="C44" s="147"/>
      <c r="D44" s="148"/>
    </row>
    <row r="45" spans="1:4" s="21" customFormat="1" ht="14.25">
      <c r="A45" s="18" t="s">
        <v>31</v>
      </c>
      <c r="B45" s="25" t="s">
        <v>113</v>
      </c>
      <c r="C45" s="25" t="s">
        <v>113</v>
      </c>
      <c r="D45" s="25" t="s">
        <v>113</v>
      </c>
    </row>
    <row r="46" spans="1:4" s="21" customFormat="1" ht="15">
      <c r="A46" s="22" t="s">
        <v>135</v>
      </c>
      <c r="B46" s="13">
        <v>210</v>
      </c>
      <c r="C46" s="24">
        <v>134167</v>
      </c>
      <c r="D46" s="24">
        <v>1092494</v>
      </c>
    </row>
    <row r="47" spans="1:4" s="21" customFormat="1" ht="15">
      <c r="A47" s="22" t="s">
        <v>123</v>
      </c>
      <c r="B47" s="13">
        <v>211</v>
      </c>
      <c r="C47" s="24"/>
      <c r="D47" s="24"/>
    </row>
    <row r="48" spans="1:4" s="21" customFormat="1" ht="15">
      <c r="A48" s="22" t="s">
        <v>136</v>
      </c>
      <c r="B48" s="13">
        <v>212</v>
      </c>
      <c r="C48" s="24"/>
      <c r="D48" s="24"/>
    </row>
    <row r="49" spans="1:4" s="21" customFormat="1" ht="15">
      <c r="A49" s="50" t="s">
        <v>204</v>
      </c>
      <c r="B49" s="13">
        <v>213</v>
      </c>
      <c r="C49" s="24">
        <f>2500+1123870</f>
        <v>1126370</v>
      </c>
      <c r="D49" s="24">
        <v>1700956</v>
      </c>
    </row>
    <row r="50" spans="1:4" s="21" customFormat="1" ht="15">
      <c r="A50" s="22" t="s">
        <v>137</v>
      </c>
      <c r="B50" s="13">
        <v>214</v>
      </c>
      <c r="C50" s="24">
        <v>14335</v>
      </c>
      <c r="D50" s="24">
        <v>23328</v>
      </c>
    </row>
    <row r="51" spans="1:4" s="21" customFormat="1" ht="15">
      <c r="A51" s="22" t="s">
        <v>138</v>
      </c>
      <c r="B51" s="13">
        <v>215</v>
      </c>
      <c r="C51" s="24">
        <v>9513</v>
      </c>
      <c r="D51" s="24">
        <v>12812</v>
      </c>
    </row>
    <row r="52" spans="1:4" s="21" customFormat="1" ht="15">
      <c r="A52" s="22" t="s">
        <v>139</v>
      </c>
      <c r="B52" s="13">
        <v>216</v>
      </c>
      <c r="C52" s="24">
        <v>28974</v>
      </c>
      <c r="D52" s="24">
        <v>33487</v>
      </c>
    </row>
    <row r="53" spans="1:4" s="21" customFormat="1" ht="15">
      <c r="A53" s="22" t="s">
        <v>33</v>
      </c>
      <c r="B53" s="13">
        <v>217</v>
      </c>
      <c r="C53" s="24">
        <f>61962-C51+5197+98+214910-2500-1</f>
        <v>270153</v>
      </c>
      <c r="D53" s="24">
        <f>184503-D51+8345+371+5106+6767+1</f>
        <v>192281</v>
      </c>
    </row>
    <row r="54" spans="1:4" s="21" customFormat="1" ht="27">
      <c r="A54" s="18" t="s">
        <v>199</v>
      </c>
      <c r="B54" s="12">
        <v>300</v>
      </c>
      <c r="C54" s="26">
        <f>SUM(C46:C53)</f>
        <v>1583512</v>
      </c>
      <c r="D54" s="26">
        <f>SUM(D46:D53)</f>
        <v>3055358</v>
      </c>
    </row>
    <row r="55" spans="1:4" s="21" customFormat="1" ht="30">
      <c r="A55" s="22" t="s">
        <v>140</v>
      </c>
      <c r="B55" s="13">
        <v>301</v>
      </c>
      <c r="C55" s="24"/>
      <c r="D55" s="24"/>
    </row>
    <row r="56" spans="1:4" s="21" customFormat="1" ht="14.25">
      <c r="A56" s="18" t="s">
        <v>34</v>
      </c>
      <c r="B56" s="12" t="s">
        <v>113</v>
      </c>
      <c r="C56" s="26" t="s">
        <v>113</v>
      </c>
      <c r="D56" s="26" t="s">
        <v>113</v>
      </c>
    </row>
    <row r="57" spans="1:4" s="21" customFormat="1" ht="15">
      <c r="A57" s="22" t="s">
        <v>135</v>
      </c>
      <c r="B57" s="13">
        <v>310</v>
      </c>
      <c r="C57" s="24">
        <v>202478</v>
      </c>
      <c r="D57" s="24">
        <v>267186</v>
      </c>
    </row>
    <row r="58" spans="1:4" s="21" customFormat="1" ht="15">
      <c r="A58" s="22" t="s">
        <v>123</v>
      </c>
      <c r="B58" s="13">
        <v>311</v>
      </c>
      <c r="C58" s="24"/>
      <c r="D58" s="24"/>
    </row>
    <row r="59" spans="1:4" s="21" customFormat="1" ht="15">
      <c r="A59" s="22" t="s">
        <v>141</v>
      </c>
      <c r="B59" s="13">
        <v>312</v>
      </c>
      <c r="C59" s="24"/>
      <c r="D59" s="24"/>
    </row>
    <row r="60" spans="1:4" s="21" customFormat="1" ht="15">
      <c r="A60" s="50" t="s">
        <v>205</v>
      </c>
      <c r="B60" s="13">
        <v>313</v>
      </c>
      <c r="C60" s="24"/>
      <c r="D60" s="24"/>
    </row>
    <row r="61" spans="1:4" s="21" customFormat="1" ht="15">
      <c r="A61" s="22" t="s">
        <v>142</v>
      </c>
      <c r="B61" s="13">
        <v>314</v>
      </c>
      <c r="C61" s="24"/>
      <c r="D61" s="24"/>
    </row>
    <row r="62" spans="1:4" s="21" customFormat="1" ht="15">
      <c r="A62" s="22" t="s">
        <v>38</v>
      </c>
      <c r="B62" s="13">
        <v>315</v>
      </c>
      <c r="C62" s="24">
        <v>211332</v>
      </c>
      <c r="D62" s="24">
        <v>211332</v>
      </c>
    </row>
    <row r="63" spans="1:4" s="21" customFormat="1" ht="15">
      <c r="A63" s="22" t="s">
        <v>39</v>
      </c>
      <c r="B63" s="13">
        <v>316</v>
      </c>
      <c r="C63" s="24">
        <v>47563</v>
      </c>
      <c r="D63" s="24">
        <v>47563</v>
      </c>
    </row>
    <row r="64" spans="1:4" s="21" customFormat="1" ht="27">
      <c r="A64" s="18" t="s">
        <v>200</v>
      </c>
      <c r="B64" s="12">
        <v>400</v>
      </c>
      <c r="C64" s="26">
        <f>SUM(C57:C63)</f>
        <v>461373</v>
      </c>
      <c r="D64" s="26">
        <f>SUM(D57:D63)</f>
        <v>526081</v>
      </c>
    </row>
    <row r="65" spans="1:4" s="21" customFormat="1" ht="14.25">
      <c r="A65" s="18" t="s">
        <v>40</v>
      </c>
      <c r="B65" s="12" t="s">
        <v>113</v>
      </c>
      <c r="C65" s="26" t="s">
        <v>113</v>
      </c>
      <c r="D65" s="26" t="s">
        <v>113</v>
      </c>
    </row>
    <row r="66" spans="1:4" s="21" customFormat="1" ht="15">
      <c r="A66" s="22" t="s">
        <v>143</v>
      </c>
      <c r="B66" s="13">
        <v>410</v>
      </c>
      <c r="C66" s="24">
        <v>600190</v>
      </c>
      <c r="D66" s="24">
        <v>600190</v>
      </c>
    </row>
    <row r="67" spans="1:4" s="21" customFormat="1" ht="15">
      <c r="A67" s="22" t="s">
        <v>42</v>
      </c>
      <c r="B67" s="13">
        <v>411</v>
      </c>
      <c r="C67" s="24">
        <v>19</v>
      </c>
      <c r="D67" s="24">
        <v>19</v>
      </c>
    </row>
    <row r="68" spans="1:4" s="21" customFormat="1" ht="15">
      <c r="A68" s="22" t="s">
        <v>44</v>
      </c>
      <c r="B68" s="13">
        <v>412</v>
      </c>
      <c r="C68" s="24">
        <v>-190</v>
      </c>
      <c r="D68" s="24">
        <v>-190</v>
      </c>
    </row>
    <row r="69" spans="1:4" s="21" customFormat="1" ht="15">
      <c r="A69" s="22" t="s">
        <v>144</v>
      </c>
      <c r="B69" s="13">
        <v>413</v>
      </c>
      <c r="C69" s="24">
        <v>234160</v>
      </c>
      <c r="D69" s="24">
        <v>254837</v>
      </c>
    </row>
    <row r="70" spans="1:4" s="21" customFormat="1" ht="15">
      <c r="A70" s="22" t="s">
        <v>145</v>
      </c>
      <c r="B70" s="13">
        <v>414</v>
      </c>
      <c r="C70" s="24">
        <f>D70+20677+'форма 2'!C23+76085</f>
        <v>1956203.4</v>
      </c>
      <c r="D70" s="24">
        <v>1709463</v>
      </c>
    </row>
    <row r="71" spans="1:4" s="21" customFormat="1" ht="30">
      <c r="A71" s="22" t="s">
        <v>146</v>
      </c>
      <c r="B71" s="13">
        <v>420</v>
      </c>
      <c r="C71" s="118"/>
      <c r="D71" s="8"/>
    </row>
    <row r="72" spans="1:4" s="21" customFormat="1" ht="15">
      <c r="A72" s="22" t="s">
        <v>147</v>
      </c>
      <c r="B72" s="19">
        <v>421</v>
      </c>
      <c r="C72" s="24">
        <f>SUM(C66:C71)</f>
        <v>2790382.4</v>
      </c>
      <c r="D72" s="24">
        <f>SUM(D66:D71)</f>
        <v>2564319</v>
      </c>
    </row>
    <row r="73" spans="1:4" s="21" customFormat="1" ht="14.25">
      <c r="A73" s="18" t="s">
        <v>202</v>
      </c>
      <c r="B73" s="25">
        <v>500</v>
      </c>
      <c r="C73" s="26">
        <f>C72</f>
        <v>2790382.4</v>
      </c>
      <c r="D73" s="26">
        <f>SUM(D66:D72)-D72</f>
        <v>2564319</v>
      </c>
    </row>
    <row r="74" spans="1:4" s="21" customFormat="1" ht="14.25">
      <c r="A74" s="18" t="s">
        <v>201</v>
      </c>
      <c r="B74" s="25" t="s">
        <v>113</v>
      </c>
      <c r="C74" s="26">
        <f>C73+C64+C54</f>
        <v>4835267.4</v>
      </c>
      <c r="D74" s="26">
        <f>D73+D64+D54</f>
        <v>6145758</v>
      </c>
    </row>
    <row r="75" spans="1:4" s="21" customFormat="1" ht="15">
      <c r="A75" s="112" t="s">
        <v>47</v>
      </c>
      <c r="B75" s="29" t="s">
        <v>113</v>
      </c>
      <c r="C75" s="30">
        <f>C93</f>
        <v>4647.075</v>
      </c>
      <c r="D75" s="30">
        <f>D93</f>
        <v>4269.776666666667</v>
      </c>
    </row>
    <row r="76" spans="1:2" s="21" customFormat="1" ht="15">
      <c r="A76" s="28"/>
      <c r="B76" s="29"/>
    </row>
    <row r="77" spans="1:4" s="21" customFormat="1" ht="15">
      <c r="A77" s="29" t="s">
        <v>113</v>
      </c>
      <c r="B77" s="29"/>
      <c r="C77" s="31"/>
      <c r="D77" s="31"/>
    </row>
    <row r="78" spans="1:4" s="21" customFormat="1" ht="15">
      <c r="A78" s="49" t="s">
        <v>148</v>
      </c>
      <c r="B78" s="33" t="s">
        <v>113</v>
      </c>
      <c r="C78" s="32" t="s">
        <v>113</v>
      </c>
      <c r="D78" s="33" t="s">
        <v>113</v>
      </c>
    </row>
    <row r="79" spans="1:4" s="21" customFormat="1" ht="15">
      <c r="A79" s="34" t="s">
        <v>149</v>
      </c>
      <c r="B79" s="33" t="s">
        <v>113</v>
      </c>
      <c r="C79" s="35" t="s">
        <v>150</v>
      </c>
      <c r="D79" s="33" t="s">
        <v>113</v>
      </c>
    </row>
    <row r="80" spans="1:4" s="21" customFormat="1" ht="15">
      <c r="A80" s="49" t="s">
        <v>151</v>
      </c>
      <c r="B80" s="33" t="s">
        <v>113</v>
      </c>
      <c r="C80" s="32" t="s">
        <v>113</v>
      </c>
      <c r="D80" s="33" t="s">
        <v>113</v>
      </c>
    </row>
    <row r="81" spans="1:4" ht="12.75">
      <c r="A81" s="16" t="s">
        <v>152</v>
      </c>
      <c r="B81" s="14" t="s">
        <v>113</v>
      </c>
      <c r="C81" s="17" t="s">
        <v>150</v>
      </c>
      <c r="D81" s="15" t="s">
        <v>113</v>
      </c>
    </row>
    <row r="82" spans="1:4" ht="12.75">
      <c r="A82" s="138" t="s">
        <v>153</v>
      </c>
      <c r="B82" s="138"/>
      <c r="C82" s="138"/>
      <c r="D82" s="138"/>
    </row>
    <row r="83" spans="3:4" ht="15">
      <c r="C83" s="113"/>
      <c r="D83" s="113"/>
    </row>
    <row r="84" spans="1:4" ht="12.75">
      <c r="A84" s="130"/>
      <c r="B84" s="130"/>
      <c r="C84" s="130"/>
      <c r="D84" s="130"/>
    </row>
    <row r="85" spans="3:4" ht="15">
      <c r="C85" s="113"/>
      <c r="D85" s="113"/>
    </row>
    <row r="86" ht="15">
      <c r="A86" s="1" t="s">
        <v>218</v>
      </c>
    </row>
    <row r="87" spans="1:4" ht="15">
      <c r="A87" s="1" t="s">
        <v>222</v>
      </c>
      <c r="C87" s="110">
        <f>C43</f>
        <v>4835267</v>
      </c>
      <c r="D87" s="110">
        <f>D43</f>
        <v>6145758</v>
      </c>
    </row>
    <row r="88" spans="1:4" ht="15">
      <c r="A88" s="1" t="s">
        <v>219</v>
      </c>
      <c r="C88" s="110">
        <f>C39</f>
        <v>1947</v>
      </c>
      <c r="D88" s="110">
        <f>D39</f>
        <v>2263</v>
      </c>
    </row>
    <row r="89" spans="1:4" ht="15">
      <c r="A89" s="1" t="s">
        <v>223</v>
      </c>
      <c r="C89" s="110">
        <f>C54+C64</f>
        <v>2044885</v>
      </c>
      <c r="D89" s="110">
        <f>D54+D64</f>
        <v>3581439</v>
      </c>
    </row>
    <row r="90" spans="1:4" ht="15">
      <c r="A90" s="1" t="s">
        <v>224</v>
      </c>
      <c r="C90" s="1">
        <v>190</v>
      </c>
      <c r="D90" s="1">
        <v>190</v>
      </c>
    </row>
    <row r="91" spans="1:4" ht="15">
      <c r="A91" s="1" t="s">
        <v>225</v>
      </c>
      <c r="C91" s="110">
        <f>C87-C88-C89-C90</f>
        <v>2788245</v>
      </c>
      <c r="D91" s="110">
        <f>D87-D88-D89-D90</f>
        <v>2561866</v>
      </c>
    </row>
    <row r="92" spans="1:4" ht="15">
      <c r="A92" s="1" t="s">
        <v>220</v>
      </c>
      <c r="C92" s="1">
        <v>600</v>
      </c>
      <c r="D92" s="1">
        <v>600</v>
      </c>
    </row>
    <row r="93" spans="1:4" ht="15">
      <c r="A93" s="1" t="s">
        <v>221</v>
      </c>
      <c r="C93" s="111">
        <f>C91/C92</f>
        <v>4647.075</v>
      </c>
      <c r="D93" s="111">
        <f>D91/D92</f>
        <v>4269.776666666667</v>
      </c>
    </row>
  </sheetData>
  <sheetProtection/>
  <mergeCells count="12">
    <mergeCell ref="A1:D1"/>
    <mergeCell ref="A44:D44"/>
    <mergeCell ref="A2:D2"/>
    <mergeCell ref="A3:D3"/>
    <mergeCell ref="A4:D4"/>
    <mergeCell ref="A5:D5"/>
    <mergeCell ref="A82:D82"/>
    <mergeCell ref="A6:D6"/>
    <mergeCell ref="A7:D7"/>
    <mergeCell ref="A9:D9"/>
    <mergeCell ref="A10:D10"/>
    <mergeCell ref="A13:D13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1">
      <selection activeCell="A1" sqref="A1:D57"/>
    </sheetView>
  </sheetViews>
  <sheetFormatPr defaultColWidth="9.140625" defaultRowHeight="12.75"/>
  <cols>
    <col min="1" max="1" width="63.57421875" style="1" customWidth="1"/>
    <col min="2" max="2" width="10.28125" style="1" customWidth="1"/>
    <col min="3" max="3" width="17.28125" style="1" customWidth="1"/>
    <col min="4" max="4" width="17.7109375" style="1" customWidth="1"/>
  </cols>
  <sheetData>
    <row r="1" spans="1:4" ht="14.25">
      <c r="A1" s="131" t="s">
        <v>96</v>
      </c>
      <c r="B1" s="131"/>
      <c r="C1" s="131"/>
      <c r="D1" s="131"/>
    </row>
    <row r="2" spans="1:4" ht="15.75">
      <c r="A2" s="149" t="s">
        <v>210</v>
      </c>
      <c r="B2" s="149"/>
      <c r="C2" s="149"/>
      <c r="D2" s="149"/>
    </row>
    <row r="3" spans="1:4" ht="14.25">
      <c r="A3" s="141" t="s">
        <v>214</v>
      </c>
      <c r="B3" s="141"/>
      <c r="C3" s="141"/>
      <c r="D3" s="141"/>
    </row>
    <row r="4" spans="1:4" ht="15">
      <c r="A4" s="29" t="s">
        <v>113</v>
      </c>
      <c r="B4" s="29" t="s">
        <v>113</v>
      </c>
      <c r="C4" s="29" t="s">
        <v>113</v>
      </c>
      <c r="D4" s="36" t="s">
        <v>118</v>
      </c>
    </row>
    <row r="5" spans="1:4" ht="35.25" customHeight="1">
      <c r="A5" s="25" t="s">
        <v>0</v>
      </c>
      <c r="B5" s="25" t="s">
        <v>4</v>
      </c>
      <c r="C5" s="37" t="s">
        <v>213</v>
      </c>
      <c r="D5" s="37" t="s">
        <v>212</v>
      </c>
    </row>
    <row r="6" spans="1:4" ht="15">
      <c r="A6" s="38" t="s">
        <v>154</v>
      </c>
      <c r="B6" s="23" t="s">
        <v>6</v>
      </c>
      <c r="C6" s="24">
        <v>2929366</v>
      </c>
      <c r="D6" s="24">
        <v>2598393</v>
      </c>
    </row>
    <row r="7" spans="1:4" ht="15">
      <c r="A7" s="38" t="s">
        <v>155</v>
      </c>
      <c r="B7" s="23" t="s">
        <v>7</v>
      </c>
      <c r="C7" s="24">
        <v>2361211</v>
      </c>
      <c r="D7" s="24">
        <v>2182001</v>
      </c>
    </row>
    <row r="8" spans="1:4" ht="14.25">
      <c r="A8" s="39" t="s">
        <v>156</v>
      </c>
      <c r="B8" s="40" t="s">
        <v>8</v>
      </c>
      <c r="C8" s="26">
        <f>C6-C7</f>
        <v>568155</v>
      </c>
      <c r="D8" s="26">
        <f>D6-D7</f>
        <v>416392</v>
      </c>
    </row>
    <row r="9" spans="1:4" ht="15">
      <c r="A9" s="38" t="s">
        <v>100</v>
      </c>
      <c r="B9" s="23" t="s">
        <v>10</v>
      </c>
      <c r="C9" s="24">
        <v>42340</v>
      </c>
      <c r="D9" s="24">
        <v>33232</v>
      </c>
    </row>
    <row r="10" spans="1:4" ht="15">
      <c r="A10" s="38" t="s">
        <v>2</v>
      </c>
      <c r="B10" s="23" t="s">
        <v>11</v>
      </c>
      <c r="C10" s="24">
        <v>249950</v>
      </c>
      <c r="D10" s="24">
        <v>145188</v>
      </c>
    </row>
    <row r="11" spans="1:4" ht="15">
      <c r="A11" s="38" t="s">
        <v>3</v>
      </c>
      <c r="B11" s="23" t="s">
        <v>12</v>
      </c>
      <c r="C11" s="24">
        <f>119770-60618</f>
        <v>59152</v>
      </c>
      <c r="D11" s="116">
        <v>67538</v>
      </c>
    </row>
    <row r="12" spans="1:4" ht="15">
      <c r="A12" s="38" t="s">
        <v>1</v>
      </c>
      <c r="B12" s="23" t="s">
        <v>14</v>
      </c>
      <c r="C12" s="24">
        <f>71338-60618</f>
        <v>10720</v>
      </c>
      <c r="D12" s="116">
        <v>13231</v>
      </c>
    </row>
    <row r="13" spans="1:4" ht="28.5">
      <c r="A13" s="39" t="s">
        <v>157</v>
      </c>
      <c r="B13" s="40" t="s">
        <v>16</v>
      </c>
      <c r="C13" s="26">
        <f>C8-C9-C10-C11+C12</f>
        <v>227433</v>
      </c>
      <c r="D13" s="26">
        <f>D8-D9-D10-D11+D12</f>
        <v>183665</v>
      </c>
    </row>
    <row r="14" spans="1:4" ht="15">
      <c r="A14" s="38" t="s">
        <v>158</v>
      </c>
      <c r="B14" s="23" t="s">
        <v>17</v>
      </c>
      <c r="C14" s="24"/>
      <c r="D14" s="24"/>
    </row>
    <row r="15" spans="1:4" ht="15">
      <c r="A15" s="38" t="s">
        <v>101</v>
      </c>
      <c r="B15" s="23" t="s">
        <v>19</v>
      </c>
      <c r="C15" s="24">
        <v>39960</v>
      </c>
      <c r="D15" s="24">
        <v>60213</v>
      </c>
    </row>
    <row r="16" spans="1:4" ht="45">
      <c r="A16" s="38" t="s">
        <v>159</v>
      </c>
      <c r="B16" s="23" t="s">
        <v>20</v>
      </c>
      <c r="C16" s="24"/>
      <c r="D16" s="24"/>
    </row>
    <row r="17" spans="1:4" ht="15">
      <c r="A17" s="38" t="s">
        <v>160</v>
      </c>
      <c r="B17" s="23" t="s">
        <v>22</v>
      </c>
      <c r="C17" s="24"/>
      <c r="D17" s="24"/>
    </row>
    <row r="18" spans="1:4" ht="15">
      <c r="A18" s="38" t="s">
        <v>161</v>
      </c>
      <c r="B18" s="23" t="s">
        <v>24</v>
      </c>
      <c r="C18" s="24"/>
      <c r="D18" s="24"/>
    </row>
    <row r="19" spans="1:4" ht="28.5">
      <c r="A19" s="39" t="s">
        <v>162</v>
      </c>
      <c r="B19" s="25">
        <v>100</v>
      </c>
      <c r="C19" s="26">
        <f>C13-C15</f>
        <v>187473</v>
      </c>
      <c r="D19" s="26">
        <f>D13-D15+D14</f>
        <v>123452</v>
      </c>
    </row>
    <row r="20" spans="1:4" ht="15">
      <c r="A20" s="38" t="s">
        <v>102</v>
      </c>
      <c r="B20" s="19">
        <v>101</v>
      </c>
      <c r="C20" s="24">
        <f>C19*20%</f>
        <v>37494.6</v>
      </c>
      <c r="D20" s="24">
        <v>24690</v>
      </c>
    </row>
    <row r="21" spans="1:4" ht="28.5">
      <c r="A21" s="39" t="s">
        <v>163</v>
      </c>
      <c r="B21" s="25">
        <v>200</v>
      </c>
      <c r="C21" s="26">
        <f>C19-C20</f>
        <v>149978.4</v>
      </c>
      <c r="D21" s="26">
        <f>D19-D20</f>
        <v>98762</v>
      </c>
    </row>
    <row r="22" spans="1:4" ht="30">
      <c r="A22" s="38" t="s">
        <v>164</v>
      </c>
      <c r="B22" s="19">
        <v>201</v>
      </c>
      <c r="C22" s="24"/>
      <c r="D22" s="24"/>
    </row>
    <row r="23" spans="1:4" ht="14.25">
      <c r="A23" s="39" t="s">
        <v>165</v>
      </c>
      <c r="B23" s="25">
        <v>300</v>
      </c>
      <c r="C23" s="26">
        <f>C21</f>
        <v>149978.4</v>
      </c>
      <c r="D23" s="26">
        <f>D21</f>
        <v>98762</v>
      </c>
    </row>
    <row r="24" spans="1:4" ht="15">
      <c r="A24" s="38" t="s">
        <v>103</v>
      </c>
      <c r="B24" s="19" t="s">
        <v>113</v>
      </c>
      <c r="C24" s="20"/>
      <c r="D24" s="26"/>
    </row>
    <row r="25" spans="1:4" ht="15">
      <c r="A25" s="38" t="s">
        <v>166</v>
      </c>
      <c r="B25" s="19" t="s">
        <v>113</v>
      </c>
      <c r="C25" s="20"/>
      <c r="D25" s="24"/>
    </row>
    <row r="26" spans="1:4" ht="18.75" customHeight="1">
      <c r="A26" s="39" t="s">
        <v>167</v>
      </c>
      <c r="B26" s="25">
        <v>400</v>
      </c>
      <c r="C26" s="41"/>
      <c r="D26" s="26"/>
    </row>
    <row r="27" spans="1:4" ht="15">
      <c r="A27" s="150" t="s">
        <v>51</v>
      </c>
      <c r="B27" s="150"/>
      <c r="C27" s="150"/>
      <c r="D27" s="150"/>
    </row>
    <row r="28" spans="1:4" ht="15">
      <c r="A28" s="38" t="s">
        <v>98</v>
      </c>
      <c r="B28" s="19">
        <v>410</v>
      </c>
      <c r="C28" s="20"/>
      <c r="D28" s="20"/>
    </row>
    <row r="29" spans="1:4" ht="19.5" customHeight="1">
      <c r="A29" s="38" t="s">
        <v>168</v>
      </c>
      <c r="B29" s="19">
        <v>411</v>
      </c>
      <c r="C29" s="20"/>
      <c r="D29" s="20"/>
    </row>
    <row r="30" spans="1:4" ht="45">
      <c r="A30" s="38" t="s">
        <v>169</v>
      </c>
      <c r="B30" s="19">
        <v>412</v>
      </c>
      <c r="C30" s="20"/>
      <c r="D30" s="20"/>
    </row>
    <row r="31" spans="1:4" ht="15">
      <c r="A31" s="38" t="s">
        <v>170</v>
      </c>
      <c r="B31" s="19">
        <v>413</v>
      </c>
      <c r="C31" s="20"/>
      <c r="D31" s="20"/>
    </row>
    <row r="32" spans="1:4" ht="30">
      <c r="A32" s="38" t="s">
        <v>171</v>
      </c>
      <c r="B32" s="19">
        <v>414</v>
      </c>
      <c r="C32" s="20"/>
      <c r="D32" s="20"/>
    </row>
    <row r="33" spans="1:4" ht="15">
      <c r="A33" s="38" t="s">
        <v>172</v>
      </c>
      <c r="B33" s="19">
        <v>415</v>
      </c>
      <c r="C33" s="20"/>
      <c r="D33" s="20"/>
    </row>
    <row r="34" spans="1:4" ht="15">
      <c r="A34" s="38" t="s">
        <v>173</v>
      </c>
      <c r="B34" s="19">
        <v>416</v>
      </c>
      <c r="C34" s="20"/>
      <c r="D34" s="20"/>
    </row>
    <row r="35" spans="1:4" ht="15">
      <c r="A35" s="77" t="s">
        <v>208</v>
      </c>
      <c r="B35" s="19">
        <v>417</v>
      </c>
      <c r="C35" s="20"/>
      <c r="D35" s="24"/>
    </row>
    <row r="36" spans="1:4" ht="15">
      <c r="A36" s="38" t="s">
        <v>174</v>
      </c>
      <c r="B36" s="19">
        <v>418</v>
      </c>
      <c r="C36" s="24">
        <v>20677</v>
      </c>
      <c r="D36" s="24">
        <v>20931</v>
      </c>
    </row>
    <row r="37" spans="1:4" ht="15">
      <c r="A37" s="6" t="s">
        <v>175</v>
      </c>
      <c r="B37" s="19">
        <v>419</v>
      </c>
      <c r="C37" s="24">
        <v>-20677</v>
      </c>
      <c r="D37" s="24">
        <v>-20931</v>
      </c>
    </row>
    <row r="38" spans="1:4" ht="15">
      <c r="A38" s="38" t="s">
        <v>176</v>
      </c>
      <c r="B38" s="19">
        <v>420</v>
      </c>
      <c r="C38" s="24"/>
      <c r="D38" s="24"/>
    </row>
    <row r="39" spans="1:4" ht="14.25">
      <c r="A39" s="39" t="s">
        <v>177</v>
      </c>
      <c r="B39" s="25">
        <v>500</v>
      </c>
      <c r="C39" s="26">
        <f>C23</f>
        <v>149978.4</v>
      </c>
      <c r="D39" s="26">
        <f>D23</f>
        <v>98762</v>
      </c>
    </row>
    <row r="40" spans="1:4" ht="15">
      <c r="A40" s="38" t="s">
        <v>104</v>
      </c>
      <c r="B40" s="19" t="s">
        <v>113</v>
      </c>
      <c r="C40" s="24" t="s">
        <v>113</v>
      </c>
      <c r="D40" s="24" t="s">
        <v>113</v>
      </c>
    </row>
    <row r="41" spans="1:4" ht="15">
      <c r="A41" s="38" t="s">
        <v>103</v>
      </c>
      <c r="B41" s="19" t="s">
        <v>113</v>
      </c>
      <c r="C41" s="24"/>
      <c r="D41" s="24"/>
    </row>
    <row r="42" spans="1:4" ht="15">
      <c r="A42" s="38" t="s">
        <v>105</v>
      </c>
      <c r="B42" s="19" t="s">
        <v>113</v>
      </c>
      <c r="C42" s="24">
        <f>C39</f>
        <v>149978.4</v>
      </c>
      <c r="D42" s="24">
        <f>D39</f>
        <v>98762</v>
      </c>
    </row>
    <row r="43" spans="1:4" ht="14.25">
      <c r="A43" s="39" t="s">
        <v>106</v>
      </c>
      <c r="B43" s="25">
        <v>600</v>
      </c>
      <c r="C43" s="41"/>
      <c r="D43" s="41"/>
    </row>
    <row r="44" spans="1:4" ht="15">
      <c r="A44" s="150" t="s">
        <v>51</v>
      </c>
      <c r="B44" s="150"/>
      <c r="C44" s="150"/>
      <c r="D44" s="150"/>
    </row>
    <row r="45" spans="1:4" ht="15">
      <c r="A45" s="38" t="s">
        <v>107</v>
      </c>
      <c r="B45" s="19" t="s">
        <v>113</v>
      </c>
      <c r="C45" s="20" t="s">
        <v>113</v>
      </c>
      <c r="D45" s="20" t="s">
        <v>113</v>
      </c>
    </row>
    <row r="46" spans="1:4" ht="15">
      <c r="A46" s="38" t="s">
        <v>108</v>
      </c>
      <c r="B46" s="19" t="s">
        <v>113</v>
      </c>
      <c r="C46" s="24">
        <f>C42/600</f>
        <v>249.964</v>
      </c>
      <c r="D46" s="24">
        <f>D42/600</f>
        <v>164.60333333333332</v>
      </c>
    </row>
    <row r="47" spans="1:4" ht="15">
      <c r="A47" s="38" t="s">
        <v>109</v>
      </c>
      <c r="B47" s="19" t="s">
        <v>113</v>
      </c>
      <c r="C47" s="20"/>
      <c r="D47" s="20"/>
    </row>
    <row r="48" spans="1:4" ht="15">
      <c r="A48" s="38" t="s">
        <v>110</v>
      </c>
      <c r="B48" s="19" t="s">
        <v>113</v>
      </c>
      <c r="C48" s="20" t="s">
        <v>113</v>
      </c>
      <c r="D48" s="20" t="s">
        <v>113</v>
      </c>
    </row>
    <row r="49" spans="1:4" ht="15">
      <c r="A49" s="38" t="s">
        <v>108</v>
      </c>
      <c r="B49" s="19" t="s">
        <v>113</v>
      </c>
      <c r="C49" s="20"/>
      <c r="D49" s="20"/>
    </row>
    <row r="50" spans="1:4" ht="15">
      <c r="A50" s="38" t="s">
        <v>109</v>
      </c>
      <c r="B50" s="19" t="s">
        <v>113</v>
      </c>
      <c r="C50" s="20"/>
      <c r="D50" s="20"/>
    </row>
    <row r="51" spans="1:4" ht="15">
      <c r="A51" s="29" t="s">
        <v>113</v>
      </c>
      <c r="B51" s="29" t="s">
        <v>113</v>
      </c>
      <c r="C51" s="29" t="s">
        <v>113</v>
      </c>
      <c r="D51" s="29" t="s">
        <v>113</v>
      </c>
    </row>
    <row r="52" spans="1:4" ht="15">
      <c r="A52" s="29" t="s">
        <v>113</v>
      </c>
      <c r="B52" s="29" t="s">
        <v>113</v>
      </c>
      <c r="C52" s="29" t="s">
        <v>113</v>
      </c>
      <c r="D52" s="29" t="s">
        <v>113</v>
      </c>
    </row>
    <row r="53" spans="1:4" ht="15">
      <c r="A53" s="49" t="s">
        <v>148</v>
      </c>
      <c r="B53" s="33" t="s">
        <v>113</v>
      </c>
      <c r="C53" s="32" t="s">
        <v>113</v>
      </c>
      <c r="D53" s="33" t="s">
        <v>113</v>
      </c>
    </row>
    <row r="54" spans="1:4" ht="15">
      <c r="A54" s="34" t="s">
        <v>149</v>
      </c>
      <c r="B54" s="33" t="s">
        <v>113</v>
      </c>
      <c r="C54" s="35" t="s">
        <v>150</v>
      </c>
      <c r="D54" s="33" t="s">
        <v>113</v>
      </c>
    </row>
    <row r="55" spans="1:4" ht="15">
      <c r="A55" s="49" t="s">
        <v>151</v>
      </c>
      <c r="B55" s="33" t="s">
        <v>113</v>
      </c>
      <c r="C55" s="32" t="s">
        <v>113</v>
      </c>
      <c r="D55" s="33" t="s">
        <v>113</v>
      </c>
    </row>
    <row r="56" spans="1:4" ht="12.75">
      <c r="A56" s="16" t="s">
        <v>152</v>
      </c>
      <c r="B56" s="14" t="s">
        <v>113</v>
      </c>
      <c r="C56" s="17" t="s">
        <v>150</v>
      </c>
      <c r="D56" s="15" t="s">
        <v>113</v>
      </c>
    </row>
    <row r="57" spans="1:4" ht="12.75">
      <c r="A57" s="138" t="s">
        <v>153</v>
      </c>
      <c r="B57" s="138"/>
      <c r="C57" s="138"/>
      <c r="D57" s="138"/>
    </row>
    <row r="58" spans="1:4" ht="15">
      <c r="A58" s="33"/>
      <c r="B58" s="33"/>
      <c r="C58" s="33"/>
      <c r="D58" s="33"/>
    </row>
  </sheetData>
  <sheetProtection/>
  <mergeCells count="6">
    <mergeCell ref="A2:D2"/>
    <mergeCell ref="A3:D3"/>
    <mergeCell ref="A27:D27"/>
    <mergeCell ref="A44:D44"/>
    <mergeCell ref="A57:D57"/>
    <mergeCell ref="A1:D1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Фатима</cp:lastModifiedBy>
  <cp:lastPrinted>2015-08-06T04:26:59Z</cp:lastPrinted>
  <dcterms:created xsi:type="dcterms:W3CDTF">1996-10-08T23:32:33Z</dcterms:created>
  <dcterms:modified xsi:type="dcterms:W3CDTF">2015-08-06T04:27:02Z</dcterms:modified>
  <cp:category/>
  <cp:version/>
  <cp:contentType/>
  <cp:contentStatus/>
</cp:coreProperties>
</file>