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<sst xmlns="http://schemas.openxmlformats.org/spreadsheetml/2006/main" count="454" uniqueCount="308">
  <si>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</si>
  <si>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</si>
  <si>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</si>
  <si>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</si>
  <si>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</si>
  <si>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</si>
  <si>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</si>
  <si>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</si>
  <si>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</si>
  <si>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</si>
  <si>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</si>
  <si>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</si>
  <si>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</si>
  <si>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</si>
  <si>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</si>
  <si>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</si>
  <si>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</si>
  <si>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</si>
  <si>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</si>
  <si>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</si>
  <si>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</si>
  <si>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</si>
  <si>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</si>
  <si>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</si>
  <si>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</si>
  <si>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</si>
  <si>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</si>
  <si>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</si>
  <si>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</si>
  <si>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</si>
  <si>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</si>
  <si>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</si>
  <si>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</si>
  <si>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</si>
  <si>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</si>
  <si>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</si>
  <si>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</si>
  <si>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</si>
  <si>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</si>
  <si>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</si>
  <si>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</si>
  <si>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</si>
  <si>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</si>
  <si>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</si>
  <si>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</si>
  <si>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</si>
  <si>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</si>
  <si>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</si>
  <si>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</si>
  <si>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</si>
  <si>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</si>
  <si>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</si>
  <si>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</si>
  <si>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</si>
  <si>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</si>
  <si>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</si>
  <si>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</si>
  <si>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</si>
  <si>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</si>
  <si>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</si>
  <si>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</si>
  <si>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</si>
  <si>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</si>
  <si>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</si>
  <si>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</si>
  <si>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</si>
  <si>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</si>
  <si>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</si>
  <si>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</si>
  <si>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</si>
  <si>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</si>
  <si>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</si>
  <si>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</si>
  <si>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</si>
  <si>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</si>
  <si>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</si>
  <si>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</si>
  <si>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</si>
  <si>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</si>
  <si>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</si>
  <si>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</si>
  <si>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</si>
  <si>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</si>
  <si>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</si>
  <si>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</si>
  <si>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</si>
  <si>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</si>
  <si>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</si>
  <si>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</si>
  <si>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</si>
  <si>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</si>
  <si>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</si>
  <si>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</si>
  <si>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</si>
  <si>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</si>
  <si>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</si>
  <si>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</si>
  <si>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</si>
  <si>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</si>
  <si>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</si>
  <si>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</si>
  <si>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</si>
  <si>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</si>
  <si>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</si>
  <si>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</si>
  <si>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</si>
  <si>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</si>
  <si>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</si>
  <si>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</si>
  <si>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</si>
  <si>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</si>
  <si>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</si>
  <si>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</si>
  <si>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</si>
  <si>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</si>
  <si>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</si>
  <si>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</si>
  <si>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</si>
  <si>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</si>
  <si>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</si>
  <si>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</si>
  <si>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</si>
  <si>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</si>
  <si>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</si>
  <si>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</si>
  <si>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</si>
  <si>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</si>
  <si>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(строка 300 + строка 400)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</si>
  <si>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</si>
  <si>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</si>
  <si>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</si>
  <si>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</si>
  <si>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</si>
  <si>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</si>
  <si>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</si>
  <si>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</si>
  <si>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</si>
  <si>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</si>
  <si>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</si>
  <si>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</si>
  <si>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</si>
  <si>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</si>
  <si>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</si>
  <si>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</si>
  <si>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</si>
  <si>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Бухгалтерский баланс</t>
  </si>
  <si>
    <t xml:space="preserve">                           Отчет о прибылях и убытках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</si>
  <si>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</si>
  <si>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</si>
  <si>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</si>
  <si>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</si>
  <si>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</si>
  <si>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</si>
  <si>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</si>
  <si>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</si>
  <si>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</si>
  <si>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</si>
  <si>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</si>
  <si>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</si>
  <si>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</si>
  <si>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</si>
  <si>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</si>
  <si>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</si>
  <si>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</si>
  <si>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</si>
  <si>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</si>
  <si>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</si>
  <si>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</si>
  <si>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</si>
  <si>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</si>
  <si>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</si>
  <si>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</si>
  <si>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</si>
  <si>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</si>
  <si>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</si>
  <si>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</si>
  <si>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</si>
  <si>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</si>
  <si>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</si>
  <si>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</si>
  <si>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</si>
  <si>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</si>
  <si>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</si>
  <si>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</si>
  <si>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нефтепромыслового оборудования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</si>
  <si>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</si>
  <si>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</si>
  <si>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</si>
  <si>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</si>
  <si>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42ж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</si>
  <si>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</si>
  <si>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</si>
  <si>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</si>
  <si>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</si>
  <si>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</si>
  <si>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</si>
  <si>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</si>
  <si>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</si>
  <si>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</si>
  <si>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</si>
  <si>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</si>
  <si>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</si>
  <si>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</si>
  <si>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</si>
  <si>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</si>
  <si>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</si>
  <si>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</si>
  <si>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</si>
  <si>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</si>
  <si>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</si>
  <si>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</si>
  <si>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выплаты по договорам страхования</t>
  </si>
  <si>
    <t>.025</t>
  </si>
  <si>
    <t>подоходный налог и другие платежи в бюджет</t>
  </si>
  <si>
    <t>.026</t>
  </si>
  <si>
    <t>.027</t>
  </si>
  <si>
    <t>.030</t>
  </si>
  <si>
    <t>.040</t>
  </si>
  <si>
    <t>.</t>
  </si>
  <si>
    <t>.041</t>
  </si>
  <si>
    <t>.042</t>
  </si>
  <si>
    <t>реализация других долгосрочных активов</t>
  </si>
  <si>
    <t>.043</t>
  </si>
  <si>
    <t>реализация долевых инструментов других организаций (кроме дочерних) и долей участия в совместном предпринимательстве</t>
  </si>
  <si>
    <t>.044</t>
  </si>
  <si>
    <t>реализация долговых инструментов других организаций</t>
  </si>
  <si>
    <t>.045</t>
  </si>
  <si>
    <t>возмещение при потере контроля над дочерними организациями</t>
  </si>
  <si>
    <t>.046</t>
  </si>
  <si>
    <t>реализация прочих финансовых активов</t>
  </si>
  <si>
    <t>.047</t>
  </si>
  <si>
    <t>фьючерсные и форвардные контракты, опционы и свопы</t>
  </si>
  <si>
    <t>.048</t>
  </si>
  <si>
    <t>полученные дивиденды</t>
  </si>
  <si>
    <t>.049</t>
  </si>
  <si>
    <t>полученные вознаграждения</t>
  </si>
  <si>
    <t>.050</t>
  </si>
  <si>
    <t>.051</t>
  </si>
  <si>
    <t>.060</t>
  </si>
  <si>
    <t>.061</t>
  </si>
  <si>
    <t>.062</t>
  </si>
  <si>
    <t>.063</t>
  </si>
  <si>
    <t>приобретение долевых инструментов других организаций (кроме дочерних) и долей участия в совместном предпринимательстве</t>
  </si>
  <si>
    <t>.064</t>
  </si>
  <si>
    <t>приобретение долговых инструментов других организаций</t>
  </si>
  <si>
    <t>.065</t>
  </si>
  <si>
    <t>приобретение контроля над дочерними организациями</t>
  </si>
  <si>
    <t>.066</t>
  </si>
  <si>
    <t>приобретение прочих финансовых активов</t>
  </si>
  <si>
    <t>.067</t>
  </si>
  <si>
    <t xml:space="preserve">предоставление займов </t>
  </si>
  <si>
    <t>.068</t>
  </si>
  <si>
    <t>.069</t>
  </si>
  <si>
    <t>инвестиции в ассоциированные и дочерние организации</t>
  </si>
  <si>
    <t>.070</t>
  </si>
  <si>
    <t>.071</t>
  </si>
  <si>
    <t>.080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</si>
  <si>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</si>
  <si>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</si>
  <si>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</si>
  <si>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</si>
  <si>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</si>
  <si>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</si>
  <si>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выплаты собственникам по акциям организации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</si>
  <si>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</si>
  <si>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</si>
  <si>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</si>
  <si>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Корректировка прибыли прошлых лет
</t>
  </si>
  <si>
    <r>
      <t xml:space="preserve">Пересчитанное сальдо </t>
    </r>
    <r>
      <rPr>
        <b/>
        <sz val="9"/>
        <rFont val="Times New Roman"/>
        <family val="1"/>
      </rPr>
      <t>(строка 010+/- строка 011)</t>
    </r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</si>
  <si>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</si>
  <si>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</t>
    </r>
    <r>
      <rPr>
        <sz val="11"/>
        <rFont val="Times New Roman"/>
        <family val="1"/>
      </rPr>
      <t>:</t>
    </r>
  </si>
  <si>
    <r>
      <t xml:space="preserve">Сальдо на 1 января отчетного года </t>
    </r>
    <r>
      <rPr>
        <b/>
        <sz val="9"/>
        <rFont val="Times New Roman"/>
        <family val="1"/>
      </rPr>
      <t>(строка 100 + строка 200 + строка 300)</t>
    </r>
  </si>
  <si>
    <r>
      <t>Пересчитанное сальдо</t>
    </r>
    <r>
      <rPr>
        <b/>
        <sz val="9"/>
        <rFont val="Times New Roman"/>
        <family val="1"/>
      </rPr>
      <t xml:space="preserve"> (стр. 400+/- стр. 401)</t>
    </r>
  </si>
  <si>
    <r>
      <t>Общая совокупная прибыль, всего</t>
    </r>
    <r>
      <rPr>
        <b/>
        <sz val="9"/>
        <rFont val="Times New Roman"/>
        <family val="1"/>
      </rPr>
      <t xml:space="preserve"> (стр. 610+ стр.620):</t>
    </r>
  </si>
  <si>
    <r>
      <t xml:space="preserve">Прочая совокупная прибыль, всего </t>
    </r>
    <r>
      <rPr>
        <b/>
        <sz val="9"/>
        <rFont val="Times New Roman"/>
        <family val="1"/>
      </rPr>
      <t>(сумма стр. 621 по 629):</t>
    </r>
  </si>
  <si>
    <r>
      <t xml:space="preserve">Сальдо на конец отчетного периода </t>
    </r>
    <r>
      <rPr>
        <b/>
        <sz val="9"/>
        <rFont val="Times New Roman"/>
        <family val="1"/>
      </rPr>
      <t>(строка 500 + строка 600 + строка 700)</t>
    </r>
  </si>
  <si>
    <r>
      <t xml:space="preserve">Операции с собственниками, всего </t>
    </r>
    <r>
      <rPr>
        <b/>
        <sz val="9"/>
        <rFont val="Times New Roman"/>
        <family val="1"/>
      </rPr>
      <t>(сумма строк с 310 по 318):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</si>
  <si>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061 по 071)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</si>
  <si>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041 по 051)</t>
    </r>
  </si>
  <si>
    <r>
      <t xml:space="preserve">3. Чистая сумма денежных средств от операционной деятельности </t>
    </r>
    <r>
      <rPr>
        <b/>
        <sz val="9"/>
        <rFont val="Times New Roman"/>
        <family val="1"/>
      </rPr>
      <t>(строка 010 – строка 020)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</si>
  <si>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021 по 027)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</si>
  <si>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011 по 016)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</si>
  <si>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091 по 094)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</si>
  <si>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101 по 105)</t>
    </r>
  </si>
  <si>
    <r>
      <t>3. Чистая сумма денежных средств от инвестиционной деятельности</t>
    </r>
    <r>
      <rPr>
        <b/>
        <sz val="9"/>
        <rFont val="Times New Roman"/>
        <family val="1"/>
      </rPr>
      <t xml:space="preserve"> (строка 040 – строка 060)</t>
    </r>
  </si>
  <si>
    <r>
      <t>3. Чистая сумма денежных средств от финансовой деятельности</t>
    </r>
    <r>
      <rPr>
        <b/>
        <sz val="9"/>
        <rFont val="Times New Roman"/>
        <family val="1"/>
      </rPr>
      <t xml:space="preserve"> (строка 090 – строка 100)</t>
    </r>
  </si>
  <si>
    <r>
      <t>5. Увеличение +/- уменьшение денежных средств</t>
    </r>
    <r>
      <rPr>
        <b/>
        <sz val="9"/>
        <rFont val="Times New Roman"/>
        <family val="1"/>
      </rPr>
      <t xml:space="preserve"> (строка 030 +/- строка 080 +/- строка 110+/- строка 120)</t>
    </r>
  </si>
  <si>
    <t>Итого краткосрочных активов (сумма строк с 010 по 019)</t>
  </si>
  <si>
    <t>Итого долгосрочных активов (сумма строк с 110 по 123)</t>
  </si>
  <si>
    <t>Баланс (строка 100 +строка 101+ строка 200)</t>
  </si>
  <si>
    <t>Итого краткосрочных обязательств (сумма строк с 210 по 217)</t>
  </si>
  <si>
    <t>Итого долгосрочных обязательств (сумма строк с 310 по 316)</t>
  </si>
  <si>
    <t>Всего капитал (строка 420 +/- строка 421)</t>
  </si>
  <si>
    <t>Баланс (строка 300+строка 301+строка 400 + строка 500)</t>
  </si>
  <si>
    <r>
      <t xml:space="preserve"> Среднегодовая численность работников  </t>
    </r>
    <r>
      <rPr>
        <b/>
        <sz val="11"/>
        <rFont val="Times New Roman"/>
        <family val="1"/>
      </rPr>
      <t>214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чел.</t>
    </r>
  </si>
  <si>
    <t xml:space="preserve">                за период, заканчивающийся 31 марта 2017  года</t>
  </si>
  <si>
    <t xml:space="preserve">                   по состоянию на «01» апреля 2017 года</t>
  </si>
  <si>
    <t>аренда офиса в Алматы</t>
  </si>
  <si>
    <t>страхование Аманат</t>
  </si>
  <si>
    <t>итого</t>
  </si>
  <si>
    <t>прибыль АЗНО</t>
  </si>
  <si>
    <t>зарплата представительства</t>
  </si>
  <si>
    <t>зарплата членов СД</t>
  </si>
  <si>
    <t>налоги по зп</t>
  </si>
  <si>
    <t>штрафы за прошлые годы</t>
  </si>
  <si>
    <t xml:space="preserve">транспортный налог </t>
  </si>
  <si>
    <t>ремонт авто,  гсм</t>
  </si>
  <si>
    <r>
      <t xml:space="preserve"> 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</si>
</sst>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0" fontId="12" fillId="33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3" fontId="12" fillId="33" borderId="0" xfId="0" applyNumberFormat="1" applyFont="1" applyFill="1" applyAlignment="1">
      <alignment horizontal="right" wrapText="1"/>
    </xf>
    <xf numFmtId="3" fontId="6" fillId="0" borderId="10" xfId="0" applyNumberFormat="1" applyFont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9" fillId="33" borderId="1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12" fillId="33" borderId="0" xfId="0" applyFont="1" applyFill="1" applyAlignment="1">
      <alignment horizontal="left" vertical="center" wrapText="1"/>
    </xf>
    <xf numFmtId="0" fontId="8" fillId="33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3" fontId="12" fillId="33" borderId="0" xfId="0" applyNumberFormat="1" applyFont="1" applyFill="1" applyAlignment="1">
      <alignment horizontal="left" wrapText="1"/>
    </xf>
    <xf numFmtId="0" fontId="6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169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3" fontId="58" fillId="0" borderId="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44">
      <selection activeCell="A1" sqref="A1:I76"/>
    </sheetView>
  </sheetViews>
  <sheetFormatPr defaultColWidth="9.140625" defaultRowHeight="12.75"/>
  <cols>
    <col min="1" max="1" width="43.7109375" style="1" customWidth="1"/>
    <col min="2" max="2" width="4.00390625" style="52" customWidth="1"/>
    <col min="3" max="3" width="10.7109375" style="1" customWidth="1"/>
    <col min="4" max="4" width="7.7109375" style="33" customWidth="1"/>
    <col min="5" max="6" width="10.7109375" style="33" customWidth="1"/>
    <col min="7" max="7" width="10.7109375" style="0" customWidth="1"/>
    <col min="8" max="8" width="7.7109375" style="0" customWidth="1"/>
    <col min="9" max="9" width="10.7109375" style="0" customWidth="1"/>
    <col min="10" max="10" width="9.140625" style="0" bestFit="1" customWidth="1"/>
  </cols>
  <sheetData>
    <row r="1" spans="1:5" ht="13.5">
      <c r="A1" s="1" t="s">
        <v>150</v>
      </c>
      <c r="B1" s="61" t="s">
        <v>54</v>
      </c>
      <c r="C1" s="61"/>
      <c r="D1" s="61"/>
      <c r="E1" s="61"/>
    </row>
    <row r="3" spans="1:9" ht="13.5">
      <c r="A3" s="123" t="s">
        <v>152</v>
      </c>
      <c r="B3" s="123"/>
      <c r="C3" s="123"/>
      <c r="D3" s="123"/>
      <c r="E3" s="123"/>
      <c r="F3" s="123"/>
      <c r="G3" s="123"/>
      <c r="H3" s="123"/>
      <c r="I3" s="123"/>
    </row>
    <row r="4" spans="1:9" ht="13.5">
      <c r="A4" s="123" t="str">
        <f>'форма 2'!A4:D4</f>
        <v>                за период, заканчивающийся 31 марта 2017  года</v>
      </c>
      <c r="B4" s="123"/>
      <c r="C4" s="123"/>
      <c r="D4" s="123"/>
      <c r="E4" s="123"/>
      <c r="F4" s="123"/>
      <c r="G4" s="123"/>
      <c r="H4" s="123"/>
      <c r="I4" s="123"/>
    </row>
    <row r="5" ht="13.5">
      <c r="H5" s="33" t="s">
        <v>70</v>
      </c>
    </row>
    <row r="6" spans="1:9" ht="20.25" customHeight="1">
      <c r="A6" s="119" t="s">
        <v>153</v>
      </c>
      <c r="B6" s="117" t="s">
        <v>4</v>
      </c>
      <c r="C6" s="120" t="s">
        <v>154</v>
      </c>
      <c r="D6" s="121"/>
      <c r="E6" s="121"/>
      <c r="F6" s="121"/>
      <c r="G6" s="122"/>
      <c r="H6" s="127" t="s">
        <v>99</v>
      </c>
      <c r="I6" s="115" t="s">
        <v>155</v>
      </c>
    </row>
    <row r="7" spans="1:9" ht="102" customHeight="1">
      <c r="A7" s="119"/>
      <c r="B7" s="118"/>
      <c r="C7" s="66" t="s">
        <v>95</v>
      </c>
      <c r="D7" s="66" t="s">
        <v>35</v>
      </c>
      <c r="E7" s="66" t="s">
        <v>156</v>
      </c>
      <c r="F7" s="67" t="s">
        <v>96</v>
      </c>
      <c r="G7" s="66" t="s">
        <v>157</v>
      </c>
      <c r="H7" s="127"/>
      <c r="I7" s="116"/>
    </row>
    <row r="8" spans="1:9" s="48" customFormat="1" ht="18" customHeight="1">
      <c r="A8" s="35" t="s">
        <v>158</v>
      </c>
      <c r="B8" s="53" t="s">
        <v>160</v>
      </c>
      <c r="C8" s="36">
        <v>600190</v>
      </c>
      <c r="D8" s="36">
        <v>19</v>
      </c>
      <c r="E8" s="36">
        <v>-190</v>
      </c>
      <c r="F8" s="36">
        <v>254837</v>
      </c>
      <c r="G8" s="68">
        <v>1750331</v>
      </c>
      <c r="H8" s="68"/>
      <c r="I8" s="68">
        <f>SUM(C8:H8)</f>
        <v>2605187</v>
      </c>
    </row>
    <row r="9" spans="1:9" ht="18" customHeight="1">
      <c r="A9" s="37" t="s">
        <v>159</v>
      </c>
      <c r="B9" s="53" t="s">
        <v>161</v>
      </c>
      <c r="C9" s="38"/>
      <c r="D9" s="38"/>
      <c r="E9" s="38"/>
      <c r="F9" s="38"/>
      <c r="G9" s="69"/>
      <c r="H9" s="69"/>
      <c r="I9" s="68"/>
    </row>
    <row r="10" spans="1:10" ht="18" customHeight="1">
      <c r="A10" s="35" t="s">
        <v>268</v>
      </c>
      <c r="B10" s="53">
        <v>100</v>
      </c>
      <c r="C10" s="36">
        <f>SUM(C8:C9)</f>
        <v>600190</v>
      </c>
      <c r="D10" s="36">
        <f aca="true" t="shared" si="0" ref="D10:I10">SUM(D8:D9)</f>
        <v>19</v>
      </c>
      <c r="E10" s="36">
        <f t="shared" si="0"/>
        <v>-190</v>
      </c>
      <c r="F10" s="36">
        <v>213561</v>
      </c>
      <c r="G10" s="36">
        <v>1959961</v>
      </c>
      <c r="H10" s="36"/>
      <c r="I10" s="36">
        <f t="shared" si="0"/>
        <v>2605187</v>
      </c>
      <c r="J10" s="102"/>
    </row>
    <row r="11" spans="1:9" ht="25.5" customHeight="1">
      <c r="A11" s="35" t="s">
        <v>269</v>
      </c>
      <c r="B11" s="53">
        <v>200</v>
      </c>
      <c r="C11" s="36"/>
      <c r="D11" s="36"/>
      <c r="E11" s="36"/>
      <c r="F11" s="36">
        <f>F12+F13</f>
        <v>-28806</v>
      </c>
      <c r="G11" s="36">
        <f>G12+G13</f>
        <v>-274206</v>
      </c>
      <c r="H11" s="36"/>
      <c r="I11" s="36">
        <f>I12+I13</f>
        <v>-303012</v>
      </c>
    </row>
    <row r="12" spans="1:9" ht="18" customHeight="1">
      <c r="A12" s="49" t="s">
        <v>162</v>
      </c>
      <c r="B12" s="53">
        <v>210</v>
      </c>
      <c r="C12" s="36"/>
      <c r="D12" s="36"/>
      <c r="E12" s="36"/>
      <c r="F12" s="36"/>
      <c r="G12" s="68">
        <v>-315664</v>
      </c>
      <c r="H12" s="68"/>
      <c r="I12" s="68">
        <f>SUM(C12:H12)</f>
        <v>-315664</v>
      </c>
    </row>
    <row r="13" spans="1:9" ht="25.5" customHeight="1">
      <c r="A13" s="34" t="s">
        <v>270</v>
      </c>
      <c r="B13" s="53">
        <v>220</v>
      </c>
      <c r="C13" s="38"/>
      <c r="D13" s="38"/>
      <c r="E13" s="38"/>
      <c r="F13" s="38">
        <f>F14+F15+F16</f>
        <v>-28806</v>
      </c>
      <c r="G13" s="38">
        <f>G14+G15+G16</f>
        <v>41458</v>
      </c>
      <c r="H13" s="38"/>
      <c r="I13" s="68">
        <f>SUM(C13:H13)</f>
        <v>12652</v>
      </c>
    </row>
    <row r="14" spans="1:9" ht="13.5">
      <c r="A14" s="37" t="s">
        <v>40</v>
      </c>
      <c r="B14" s="53"/>
      <c r="C14" s="38"/>
      <c r="D14" s="38"/>
      <c r="E14" s="38"/>
      <c r="F14" s="38"/>
      <c r="G14" s="69"/>
      <c r="H14" s="69"/>
      <c r="I14" s="68">
        <f>SUM(C14:H14)</f>
        <v>0</v>
      </c>
    </row>
    <row r="15" spans="1:9" ht="17.25" customHeight="1">
      <c r="A15" s="101" t="s">
        <v>267</v>
      </c>
      <c r="B15" s="53">
        <v>221</v>
      </c>
      <c r="C15" s="38"/>
      <c r="D15" s="38"/>
      <c r="E15" s="38"/>
      <c r="F15" s="38"/>
      <c r="G15" s="69"/>
      <c r="H15" s="69"/>
      <c r="I15" s="68">
        <f>SUM(C15:H15)</f>
        <v>0</v>
      </c>
    </row>
    <row r="16" spans="1:9" ht="25.5" customHeight="1">
      <c r="A16" s="34" t="s">
        <v>164</v>
      </c>
      <c r="B16" s="53">
        <v>222</v>
      </c>
      <c r="C16" s="38"/>
      <c r="D16" s="38"/>
      <c r="E16" s="38"/>
      <c r="F16" s="38">
        <v>-28806</v>
      </c>
      <c r="G16" s="38">
        <v>41458</v>
      </c>
      <c r="H16" s="69"/>
      <c r="I16" s="68">
        <f>SUM(C16:H16)</f>
        <v>12652</v>
      </c>
    </row>
    <row r="17" spans="1:9" ht="25.5" customHeight="1" hidden="1">
      <c r="A17" s="34" t="s">
        <v>165</v>
      </c>
      <c r="B17" s="53">
        <v>223</v>
      </c>
      <c r="C17" s="38"/>
      <c r="D17" s="38"/>
      <c r="E17" s="38"/>
      <c r="F17" s="38"/>
      <c r="G17" s="69"/>
      <c r="H17" s="69"/>
      <c r="I17" s="69"/>
    </row>
    <row r="18" spans="1:9" ht="25.5" customHeight="1" hidden="1">
      <c r="A18" s="34" t="s">
        <v>266</v>
      </c>
      <c r="B18" s="53">
        <v>224</v>
      </c>
      <c r="C18" s="38"/>
      <c r="D18" s="38"/>
      <c r="E18" s="38"/>
      <c r="F18" s="38"/>
      <c r="G18" s="69"/>
      <c r="H18" s="69"/>
      <c r="I18" s="69"/>
    </row>
    <row r="19" spans="1:9" ht="25.5" customHeight="1" hidden="1">
      <c r="A19" s="34" t="s">
        <v>121</v>
      </c>
      <c r="B19" s="53">
        <v>225</v>
      </c>
      <c r="C19" s="38"/>
      <c r="D19" s="38"/>
      <c r="E19" s="38"/>
      <c r="F19" s="38"/>
      <c r="G19" s="69"/>
      <c r="H19" s="69"/>
      <c r="I19" s="69"/>
    </row>
    <row r="20" spans="1:9" ht="25.5" customHeight="1" hidden="1">
      <c r="A20" s="34" t="s">
        <v>122</v>
      </c>
      <c r="B20" s="53">
        <v>226</v>
      </c>
      <c r="C20" s="38"/>
      <c r="D20" s="38"/>
      <c r="E20" s="38"/>
      <c r="F20" s="38"/>
      <c r="G20" s="69"/>
      <c r="H20" s="69"/>
      <c r="I20" s="69"/>
    </row>
    <row r="21" spans="1:9" ht="25.5" customHeight="1" hidden="1">
      <c r="A21" s="34" t="s">
        <v>166</v>
      </c>
      <c r="B21" s="53">
        <v>227</v>
      </c>
      <c r="C21" s="38"/>
      <c r="D21" s="38"/>
      <c r="E21" s="38"/>
      <c r="F21" s="38"/>
      <c r="G21" s="69"/>
      <c r="H21" s="69"/>
      <c r="I21" s="69"/>
    </row>
    <row r="22" spans="1:9" ht="25.5" customHeight="1" hidden="1">
      <c r="A22" s="35" t="s">
        <v>276</v>
      </c>
      <c r="B22" s="53">
        <v>300</v>
      </c>
      <c r="C22" s="36">
        <f>C24+C29+C30+C32+C36</f>
        <v>0</v>
      </c>
      <c r="D22" s="36">
        <f aca="true" t="shared" si="1" ref="D22:I22">D24+D29+D30+D32+D36</f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  <c r="H22" s="36"/>
      <c r="I22" s="36">
        <f t="shared" si="1"/>
        <v>0</v>
      </c>
    </row>
    <row r="23" spans="1:9" ht="12" customHeight="1" hidden="1">
      <c r="A23" s="37" t="s">
        <v>40</v>
      </c>
      <c r="B23" s="53"/>
      <c r="C23" s="38"/>
      <c r="D23" s="38"/>
      <c r="E23" s="38"/>
      <c r="F23" s="38"/>
      <c r="G23" s="69"/>
      <c r="H23" s="69"/>
      <c r="I23" s="69"/>
    </row>
    <row r="24" spans="1:9" ht="18" customHeight="1" hidden="1">
      <c r="A24" s="37" t="s">
        <v>167</v>
      </c>
      <c r="B24" s="53">
        <v>310</v>
      </c>
      <c r="C24" s="38"/>
      <c r="D24" s="38"/>
      <c r="E24" s="38"/>
      <c r="F24" s="38"/>
      <c r="G24" s="69"/>
      <c r="H24" s="69"/>
      <c r="I24" s="69"/>
    </row>
    <row r="25" spans="1:9" ht="18" customHeight="1" hidden="1">
      <c r="A25" s="37" t="s">
        <v>40</v>
      </c>
      <c r="B25" s="53"/>
      <c r="C25" s="38"/>
      <c r="D25" s="38"/>
      <c r="E25" s="38"/>
      <c r="F25" s="38"/>
      <c r="G25" s="69"/>
      <c r="H25" s="69"/>
      <c r="I25" s="69"/>
    </row>
    <row r="26" spans="1:9" ht="18" customHeight="1" hidden="1">
      <c r="A26" s="37" t="s">
        <v>168</v>
      </c>
      <c r="B26" s="53"/>
      <c r="C26" s="38"/>
      <c r="D26" s="38"/>
      <c r="E26" s="38"/>
      <c r="F26" s="38"/>
      <c r="G26" s="69"/>
      <c r="H26" s="69"/>
      <c r="I26" s="69"/>
    </row>
    <row r="27" spans="1:9" ht="25.5" customHeight="1" hidden="1">
      <c r="A27" s="34" t="s">
        <v>169</v>
      </c>
      <c r="B27" s="53"/>
      <c r="C27" s="38"/>
      <c r="D27" s="38"/>
      <c r="E27" s="38"/>
      <c r="F27" s="38"/>
      <c r="G27" s="69"/>
      <c r="H27" s="69"/>
      <c r="I27" s="69"/>
    </row>
    <row r="28" spans="1:9" ht="25.5" customHeight="1" hidden="1">
      <c r="A28" s="34" t="s">
        <v>170</v>
      </c>
      <c r="B28" s="53"/>
      <c r="C28" s="38"/>
      <c r="D28" s="38"/>
      <c r="E28" s="38"/>
      <c r="F28" s="38"/>
      <c r="G28" s="69"/>
      <c r="H28" s="69"/>
      <c r="I28" s="69"/>
    </row>
    <row r="29" spans="1:9" ht="18" customHeight="1" hidden="1">
      <c r="A29" s="37" t="s">
        <v>171</v>
      </c>
      <c r="B29" s="53">
        <v>311</v>
      </c>
      <c r="C29" s="38"/>
      <c r="D29" s="38"/>
      <c r="E29" s="38"/>
      <c r="F29" s="38"/>
      <c r="G29" s="69"/>
      <c r="H29" s="69"/>
      <c r="I29" s="69"/>
    </row>
    <row r="30" spans="1:9" ht="25.5" customHeight="1" hidden="1">
      <c r="A30" s="34" t="s">
        <v>172</v>
      </c>
      <c r="B30" s="53">
        <v>312</v>
      </c>
      <c r="C30" s="38"/>
      <c r="D30" s="38"/>
      <c r="E30" s="38"/>
      <c r="F30" s="38"/>
      <c r="G30" s="69"/>
      <c r="H30" s="69"/>
      <c r="I30" s="69"/>
    </row>
    <row r="31" spans="1:9" ht="25.5" customHeight="1" hidden="1">
      <c r="A31" s="34" t="s">
        <v>173</v>
      </c>
      <c r="B31" s="53">
        <v>313</v>
      </c>
      <c r="C31" s="38"/>
      <c r="D31" s="38"/>
      <c r="E31" s="38"/>
      <c r="F31" s="38"/>
      <c r="G31" s="69"/>
      <c r="H31" s="69"/>
      <c r="I31" s="69"/>
    </row>
    <row r="32" spans="1:9" ht="25.5" customHeight="1" hidden="1">
      <c r="A32" s="34" t="s">
        <v>174</v>
      </c>
      <c r="B32" s="53">
        <v>314</v>
      </c>
      <c r="C32" s="38"/>
      <c r="D32" s="38"/>
      <c r="E32" s="38"/>
      <c r="F32" s="38"/>
      <c r="G32" s="69"/>
      <c r="H32" s="69"/>
      <c r="I32" s="69"/>
    </row>
    <row r="33" spans="1:9" ht="18" customHeight="1" hidden="1">
      <c r="A33" s="37" t="s">
        <v>175</v>
      </c>
      <c r="B33" s="53">
        <v>315</v>
      </c>
      <c r="C33" s="38"/>
      <c r="D33" s="38"/>
      <c r="E33" s="38"/>
      <c r="F33" s="38"/>
      <c r="G33" s="69"/>
      <c r="H33" s="69"/>
      <c r="I33" s="69"/>
    </row>
    <row r="34" spans="1:9" ht="18" customHeight="1" hidden="1">
      <c r="A34" s="37" t="s">
        <v>176</v>
      </c>
      <c r="B34" s="53">
        <v>316</v>
      </c>
      <c r="C34" s="38"/>
      <c r="D34" s="38"/>
      <c r="E34" s="38"/>
      <c r="F34" s="38"/>
      <c r="G34" s="69"/>
      <c r="H34" s="69"/>
      <c r="I34" s="69"/>
    </row>
    <row r="35" spans="1:9" ht="18" customHeight="1" hidden="1">
      <c r="A35" s="37" t="s">
        <v>177</v>
      </c>
      <c r="B35" s="53">
        <v>317</v>
      </c>
      <c r="C35" s="38"/>
      <c r="D35" s="38"/>
      <c r="E35" s="38"/>
      <c r="F35" s="38"/>
      <c r="G35" s="69"/>
      <c r="H35" s="69"/>
      <c r="I35" s="69"/>
    </row>
    <row r="36" spans="1:9" ht="25.5" customHeight="1" hidden="1">
      <c r="A36" s="34" t="s">
        <v>178</v>
      </c>
      <c r="B36" s="53">
        <v>318</v>
      </c>
      <c r="C36" s="38"/>
      <c r="D36" s="38"/>
      <c r="E36" s="38"/>
      <c r="F36" s="38"/>
      <c r="G36" s="69"/>
      <c r="H36" s="69"/>
      <c r="I36" s="69"/>
    </row>
    <row r="37" spans="1:11" s="48" customFormat="1" ht="25.5" customHeight="1">
      <c r="A37" s="35" t="s">
        <v>271</v>
      </c>
      <c r="B37" s="53">
        <v>400</v>
      </c>
      <c r="C37" s="36">
        <f>C10+C11+C22</f>
        <v>600190</v>
      </c>
      <c r="D37" s="36">
        <f>D10+D11+D22</f>
        <v>19</v>
      </c>
      <c r="E37" s="36">
        <f>E10+E11+E22</f>
        <v>-190</v>
      </c>
      <c r="F37" s="36">
        <f>F10+F11+F22</f>
        <v>184755</v>
      </c>
      <c r="G37" s="36">
        <f>G10+G11+G22</f>
        <v>1685755</v>
      </c>
      <c r="H37" s="36"/>
      <c r="I37" s="36">
        <f>SUM(C37:H37)</f>
        <v>2470529</v>
      </c>
      <c r="K37" s="108"/>
    </row>
    <row r="38" spans="1:9" ht="18" customHeight="1">
      <c r="A38" s="37" t="s">
        <v>159</v>
      </c>
      <c r="B38" s="53">
        <v>401</v>
      </c>
      <c r="C38" s="38"/>
      <c r="D38" s="38"/>
      <c r="E38" s="38"/>
      <c r="F38" s="38"/>
      <c r="G38" s="69"/>
      <c r="H38" s="69"/>
      <c r="I38" s="68"/>
    </row>
    <row r="39" spans="1:9" ht="18" customHeight="1">
      <c r="A39" s="49" t="s">
        <v>272</v>
      </c>
      <c r="B39" s="53">
        <v>500</v>
      </c>
      <c r="C39" s="36">
        <f>SUM(C37:C38)</f>
        <v>600190</v>
      </c>
      <c r="D39" s="36">
        <f aca="true" t="shared" si="2" ref="D39:I39">SUM(D37:D38)</f>
        <v>19</v>
      </c>
      <c r="E39" s="36">
        <f t="shared" si="2"/>
        <v>-190</v>
      </c>
      <c r="F39" s="36">
        <f t="shared" si="2"/>
        <v>184755</v>
      </c>
      <c r="G39" s="36">
        <f t="shared" si="2"/>
        <v>1685755</v>
      </c>
      <c r="H39" s="36"/>
      <c r="I39" s="36">
        <f t="shared" si="2"/>
        <v>2470529</v>
      </c>
    </row>
    <row r="40" spans="1:9" ht="18" customHeight="1">
      <c r="A40" s="62" t="s">
        <v>267</v>
      </c>
      <c r="B40" s="53"/>
      <c r="C40" s="36"/>
      <c r="D40" s="36"/>
      <c r="E40" s="36"/>
      <c r="F40" s="36"/>
      <c r="G40" s="36"/>
      <c r="H40" s="36"/>
      <c r="I40" s="36">
        <f>SUM(G40:H40)</f>
        <v>0</v>
      </c>
    </row>
    <row r="41" spans="1:9" ht="25.5" customHeight="1">
      <c r="A41" s="35" t="s">
        <v>273</v>
      </c>
      <c r="B41" s="53">
        <v>600</v>
      </c>
      <c r="C41" s="36">
        <f>C42+C43</f>
        <v>0</v>
      </c>
      <c r="D41" s="36">
        <f aca="true" t="shared" si="3" ref="D41:I41">D42+D43</f>
        <v>0</v>
      </c>
      <c r="E41" s="36">
        <f t="shared" si="3"/>
        <v>0</v>
      </c>
      <c r="F41" s="36">
        <f t="shared" si="3"/>
        <v>-9767</v>
      </c>
      <c r="G41" s="36">
        <f t="shared" si="3"/>
        <v>-12661</v>
      </c>
      <c r="H41" s="36"/>
      <c r="I41" s="36">
        <f t="shared" si="3"/>
        <v>-22428</v>
      </c>
    </row>
    <row r="42" spans="1:9" ht="18" customHeight="1">
      <c r="A42" s="49" t="s">
        <v>265</v>
      </c>
      <c r="B42" s="53">
        <v>610</v>
      </c>
      <c r="C42" s="36"/>
      <c r="D42" s="36"/>
      <c r="E42" s="36"/>
      <c r="F42" s="36"/>
      <c r="G42" s="36">
        <f>'форма 2'!C40</f>
        <v>-22428</v>
      </c>
      <c r="H42" s="36"/>
      <c r="I42" s="36">
        <f>SUM(C42:H42)</f>
        <v>-22428</v>
      </c>
    </row>
    <row r="43" spans="1:9" ht="25.5" customHeight="1">
      <c r="A43" s="35" t="s">
        <v>274</v>
      </c>
      <c r="B43" s="53">
        <v>620</v>
      </c>
      <c r="C43" s="36">
        <f>C45+C46+C47+C48+C49+C50+C53</f>
        <v>0</v>
      </c>
      <c r="D43" s="36">
        <f aca="true" t="shared" si="4" ref="D43:I43">D45+D46+D47+D48+D49+D50+D53</f>
        <v>0</v>
      </c>
      <c r="E43" s="36">
        <f t="shared" si="4"/>
        <v>0</v>
      </c>
      <c r="F43" s="36">
        <f t="shared" si="4"/>
        <v>-9767</v>
      </c>
      <c r="G43" s="36">
        <f t="shared" si="4"/>
        <v>9767</v>
      </c>
      <c r="H43" s="36"/>
      <c r="I43" s="36">
        <f t="shared" si="4"/>
        <v>0</v>
      </c>
    </row>
    <row r="44" spans="1:9" ht="13.5">
      <c r="A44" s="37" t="s">
        <v>40</v>
      </c>
      <c r="B44" s="53"/>
      <c r="C44" s="38"/>
      <c r="D44" s="38"/>
      <c r="E44" s="38"/>
      <c r="F44" s="38"/>
      <c r="G44" s="69"/>
      <c r="H44" s="69"/>
      <c r="I44" s="69">
        <f>SUM(C44:H44)</f>
        <v>0</v>
      </c>
    </row>
    <row r="45" spans="1:9" ht="25.5" customHeight="1">
      <c r="A45" s="34" t="s">
        <v>163</v>
      </c>
      <c r="B45" s="53">
        <v>621</v>
      </c>
      <c r="C45" s="38"/>
      <c r="D45" s="38"/>
      <c r="E45" s="38"/>
      <c r="F45" s="38"/>
      <c r="G45" s="69"/>
      <c r="H45" s="69"/>
      <c r="I45" s="69">
        <f>SUM(C45:H45)</f>
        <v>0</v>
      </c>
    </row>
    <row r="46" spans="1:9" ht="25.5" customHeight="1">
      <c r="A46" s="34" t="s">
        <v>164</v>
      </c>
      <c r="B46" s="53">
        <v>622</v>
      </c>
      <c r="C46" s="38"/>
      <c r="D46" s="38"/>
      <c r="E46" s="38"/>
      <c r="F46" s="38">
        <f>'форма 2'!C38</f>
        <v>-9767</v>
      </c>
      <c r="G46" s="38">
        <f>'форма 2'!C37</f>
        <v>9767</v>
      </c>
      <c r="H46" s="38"/>
      <c r="I46" s="38">
        <f>SUM(C46:H46)</f>
        <v>0</v>
      </c>
    </row>
    <row r="47" spans="1:9" ht="41.25">
      <c r="A47" s="34" t="s">
        <v>165</v>
      </c>
      <c r="B47" s="53">
        <v>623</v>
      </c>
      <c r="C47" s="38"/>
      <c r="D47" s="38"/>
      <c r="E47" s="38"/>
      <c r="F47" s="38"/>
      <c r="G47" s="69"/>
      <c r="H47" s="69"/>
      <c r="I47" s="69">
        <f>SUM(C47:H47)</f>
        <v>0</v>
      </c>
    </row>
    <row r="48" spans="1:9" ht="54.75" hidden="1">
      <c r="A48" s="34" t="s">
        <v>120</v>
      </c>
      <c r="B48" s="53">
        <v>624</v>
      </c>
      <c r="C48" s="38"/>
      <c r="D48" s="38"/>
      <c r="E48" s="38"/>
      <c r="F48" s="38"/>
      <c r="G48" s="69"/>
      <c r="H48" s="69"/>
      <c r="I48" s="69"/>
    </row>
    <row r="49" spans="1:9" ht="13.5" hidden="1">
      <c r="A49" s="37" t="s">
        <v>121</v>
      </c>
      <c r="B49" s="53">
        <v>625</v>
      </c>
      <c r="C49" s="38"/>
      <c r="D49" s="38"/>
      <c r="E49" s="38"/>
      <c r="F49" s="38"/>
      <c r="G49" s="69"/>
      <c r="H49" s="69"/>
      <c r="I49" s="69"/>
    </row>
    <row r="50" spans="1:9" ht="27" hidden="1">
      <c r="A50" s="34" t="s">
        <v>179</v>
      </c>
      <c r="B50" s="53">
        <v>626</v>
      </c>
      <c r="C50" s="38"/>
      <c r="D50" s="38"/>
      <c r="E50" s="38"/>
      <c r="F50" s="38"/>
      <c r="G50" s="69"/>
      <c r="H50" s="69"/>
      <c r="I50" s="69"/>
    </row>
    <row r="51" spans="1:9" ht="13.5" hidden="1">
      <c r="A51" s="37" t="s">
        <v>166</v>
      </c>
      <c r="B51" s="53">
        <v>627</v>
      </c>
      <c r="C51" s="38"/>
      <c r="D51" s="38"/>
      <c r="E51" s="38"/>
      <c r="F51" s="38"/>
      <c r="G51" s="69"/>
      <c r="H51" s="69"/>
      <c r="I51" s="69"/>
    </row>
    <row r="52" spans="1:9" ht="13.5" hidden="1">
      <c r="A52" s="37" t="s">
        <v>180</v>
      </c>
      <c r="B52" s="53">
        <v>628</v>
      </c>
      <c r="C52" s="38"/>
      <c r="D52" s="38"/>
      <c r="E52" s="38"/>
      <c r="F52" s="38"/>
      <c r="G52" s="69"/>
      <c r="H52" s="69"/>
      <c r="I52" s="69"/>
    </row>
    <row r="53" spans="1:9" ht="13.5" hidden="1">
      <c r="A53" s="37" t="s">
        <v>148</v>
      </c>
      <c r="B53" s="53">
        <v>629</v>
      </c>
      <c r="C53" s="38"/>
      <c r="D53" s="38"/>
      <c r="E53" s="38"/>
      <c r="F53" s="38"/>
      <c r="G53" s="69"/>
      <c r="H53" s="69"/>
      <c r="I53" s="69"/>
    </row>
    <row r="54" spans="1:9" ht="27" hidden="1">
      <c r="A54" s="35" t="s">
        <v>181</v>
      </c>
      <c r="B54" s="53">
        <v>700</v>
      </c>
      <c r="C54" s="36">
        <f>C56+C61+C62+C63+C64+C65+C67+C68</f>
        <v>0</v>
      </c>
      <c r="D54" s="36">
        <f aca="true" t="shared" si="5" ref="D54:I54">D56+D61+D62+D63+D64+D65+D67+D68</f>
        <v>0</v>
      </c>
      <c r="E54" s="36">
        <f t="shared" si="5"/>
        <v>0</v>
      </c>
      <c r="F54" s="36">
        <f t="shared" si="5"/>
        <v>0</v>
      </c>
      <c r="G54" s="36">
        <f t="shared" si="5"/>
        <v>0</v>
      </c>
      <c r="H54" s="36"/>
      <c r="I54" s="36">
        <f t="shared" si="5"/>
        <v>0</v>
      </c>
    </row>
    <row r="55" spans="1:9" ht="13.5" hidden="1">
      <c r="A55" s="37" t="s">
        <v>40</v>
      </c>
      <c r="B55" s="53"/>
      <c r="C55" s="38"/>
      <c r="D55" s="38"/>
      <c r="E55" s="38"/>
      <c r="F55" s="38"/>
      <c r="G55" s="69"/>
      <c r="H55" s="69"/>
      <c r="I55" s="69"/>
    </row>
    <row r="56" spans="1:9" ht="13.5" hidden="1">
      <c r="A56" s="37" t="s">
        <v>182</v>
      </c>
      <c r="B56" s="53">
        <v>710</v>
      </c>
      <c r="C56" s="38"/>
      <c r="D56" s="38"/>
      <c r="E56" s="38"/>
      <c r="F56" s="38"/>
      <c r="G56" s="69"/>
      <c r="H56" s="69"/>
      <c r="I56" s="69"/>
    </row>
    <row r="57" spans="1:9" ht="13.5" hidden="1">
      <c r="A57" s="37" t="s">
        <v>40</v>
      </c>
      <c r="B57" s="53"/>
      <c r="C57" s="38"/>
      <c r="D57" s="38"/>
      <c r="E57" s="38"/>
      <c r="F57" s="38"/>
      <c r="G57" s="69"/>
      <c r="H57" s="69"/>
      <c r="I57" s="69"/>
    </row>
    <row r="58" spans="1:9" ht="13.5" hidden="1">
      <c r="A58" s="37" t="s">
        <v>168</v>
      </c>
      <c r="B58" s="53"/>
      <c r="C58" s="38"/>
      <c r="D58" s="38"/>
      <c r="E58" s="38"/>
      <c r="F58" s="38"/>
      <c r="G58" s="69"/>
      <c r="H58" s="69"/>
      <c r="I58" s="69"/>
    </row>
    <row r="59" spans="1:9" ht="27" hidden="1">
      <c r="A59" s="34" t="s">
        <v>169</v>
      </c>
      <c r="B59" s="53"/>
      <c r="C59" s="38"/>
      <c r="D59" s="38"/>
      <c r="E59" s="38"/>
      <c r="F59" s="38"/>
      <c r="G59" s="69"/>
      <c r="H59" s="69"/>
      <c r="I59" s="69"/>
    </row>
    <row r="60" spans="1:9" ht="27" hidden="1">
      <c r="A60" s="34" t="s">
        <v>170</v>
      </c>
      <c r="B60" s="53"/>
      <c r="C60" s="38"/>
      <c r="D60" s="38"/>
      <c r="E60" s="38"/>
      <c r="F60" s="38"/>
      <c r="G60" s="69"/>
      <c r="H60" s="69"/>
      <c r="I60" s="69"/>
    </row>
    <row r="61" spans="1:9" ht="13.5" hidden="1">
      <c r="A61" s="37" t="s">
        <v>171</v>
      </c>
      <c r="B61" s="53">
        <v>711</v>
      </c>
      <c r="C61" s="38"/>
      <c r="D61" s="38"/>
      <c r="E61" s="38"/>
      <c r="F61" s="38"/>
      <c r="G61" s="69"/>
      <c r="H61" s="69"/>
      <c r="I61" s="69"/>
    </row>
    <row r="62" spans="1:9" ht="13.5" hidden="1">
      <c r="A62" s="37" t="s">
        <v>172</v>
      </c>
      <c r="B62" s="53">
        <v>712</v>
      </c>
      <c r="C62" s="38"/>
      <c r="D62" s="38"/>
      <c r="E62" s="38"/>
      <c r="F62" s="38"/>
      <c r="G62" s="69"/>
      <c r="H62" s="69"/>
      <c r="I62" s="69"/>
    </row>
    <row r="63" spans="1:9" ht="15.75" customHeight="1" hidden="1">
      <c r="A63" s="34" t="s">
        <v>173</v>
      </c>
      <c r="B63" s="53">
        <v>713</v>
      </c>
      <c r="C63" s="38"/>
      <c r="D63" s="38"/>
      <c r="E63" s="38"/>
      <c r="F63" s="38"/>
      <c r="G63" s="69"/>
      <c r="H63" s="69"/>
      <c r="I63" s="69"/>
    </row>
    <row r="64" spans="1:9" ht="27" hidden="1">
      <c r="A64" s="34" t="s">
        <v>174</v>
      </c>
      <c r="B64" s="53">
        <v>714</v>
      </c>
      <c r="C64" s="38"/>
      <c r="D64" s="38"/>
      <c r="E64" s="38"/>
      <c r="F64" s="38"/>
      <c r="G64" s="69"/>
      <c r="H64" s="69"/>
      <c r="I64" s="69"/>
    </row>
    <row r="65" spans="1:9" ht="13.5" hidden="1">
      <c r="A65" s="37" t="s">
        <v>175</v>
      </c>
      <c r="B65" s="53">
        <v>715</v>
      </c>
      <c r="C65" s="38"/>
      <c r="D65" s="38"/>
      <c r="E65" s="38"/>
      <c r="F65" s="38"/>
      <c r="G65" s="69"/>
      <c r="H65" s="69"/>
      <c r="I65" s="69"/>
    </row>
    <row r="66" spans="1:9" ht="13.5" hidden="1">
      <c r="A66" s="37" t="s">
        <v>176</v>
      </c>
      <c r="B66" s="53">
        <v>716</v>
      </c>
      <c r="C66" s="38"/>
      <c r="D66" s="38"/>
      <c r="E66" s="38"/>
      <c r="F66" s="38"/>
      <c r="G66" s="69"/>
      <c r="H66" s="69"/>
      <c r="I66" s="69"/>
    </row>
    <row r="67" spans="1:9" ht="13.5" hidden="1">
      <c r="A67" s="37" t="s">
        <v>177</v>
      </c>
      <c r="B67" s="53">
        <v>717</v>
      </c>
      <c r="C67" s="38"/>
      <c r="D67" s="38"/>
      <c r="E67" s="38"/>
      <c r="F67" s="38"/>
      <c r="G67" s="69"/>
      <c r="H67" s="69"/>
      <c r="I67" s="69"/>
    </row>
    <row r="68" spans="1:9" ht="41.25" hidden="1">
      <c r="A68" s="34" t="s">
        <v>178</v>
      </c>
      <c r="B68" s="53">
        <v>718</v>
      </c>
      <c r="C68" s="38"/>
      <c r="D68" s="38"/>
      <c r="E68" s="38"/>
      <c r="F68" s="38"/>
      <c r="G68" s="69"/>
      <c r="H68" s="69"/>
      <c r="I68" s="69"/>
    </row>
    <row r="69" spans="1:9" ht="25.5" customHeight="1">
      <c r="A69" s="35" t="s">
        <v>275</v>
      </c>
      <c r="B69" s="53">
        <v>800</v>
      </c>
      <c r="C69" s="36">
        <f>C39+C41+C54</f>
        <v>600190</v>
      </c>
      <c r="D69" s="36">
        <f>D39+D41+D54</f>
        <v>19</v>
      </c>
      <c r="E69" s="36">
        <f>E39+E41+E54</f>
        <v>-190</v>
      </c>
      <c r="F69" s="36">
        <f>F39+F41+F54</f>
        <v>174988</v>
      </c>
      <c r="G69" s="36">
        <f>G39+G40+G41</f>
        <v>1673094</v>
      </c>
      <c r="H69" s="36"/>
      <c r="I69" s="36">
        <f>I39+I41+I40</f>
        <v>2448101</v>
      </c>
    </row>
    <row r="70" ht="27" customHeight="1">
      <c r="I70" s="109"/>
    </row>
    <row r="71" spans="1:9" ht="13.5">
      <c r="A71" s="124" t="s">
        <v>144</v>
      </c>
      <c r="B71" s="124"/>
      <c r="C71" s="41"/>
      <c r="D71" s="41"/>
      <c r="E71" s="20" t="s">
        <v>69</v>
      </c>
      <c r="I71" s="110"/>
    </row>
    <row r="72" spans="1:9" ht="13.5">
      <c r="A72" s="126" t="s">
        <v>128</v>
      </c>
      <c r="B72" s="126"/>
      <c r="C72" s="126"/>
      <c r="D72" s="126"/>
      <c r="E72" s="23" t="s">
        <v>101</v>
      </c>
      <c r="I72" s="111"/>
    </row>
    <row r="73" spans="1:9" ht="13.5">
      <c r="A73" s="124" t="s">
        <v>102</v>
      </c>
      <c r="B73" s="124"/>
      <c r="C73" s="124"/>
      <c r="D73" s="41"/>
      <c r="E73" s="20" t="s">
        <v>69</v>
      </c>
      <c r="I73" s="112"/>
    </row>
    <row r="74" spans="1:9" ht="13.5">
      <c r="A74" s="126" t="s">
        <v>129</v>
      </c>
      <c r="B74" s="126"/>
      <c r="C74" s="126"/>
      <c r="D74" s="126"/>
      <c r="E74" s="23" t="s">
        <v>101</v>
      </c>
      <c r="I74" s="113"/>
    </row>
    <row r="75" ht="13.5">
      <c r="I75" s="114"/>
    </row>
    <row r="76" spans="1:9" ht="13.5">
      <c r="A76" s="125" t="s">
        <v>104</v>
      </c>
      <c r="B76" s="125"/>
      <c r="C76" s="125"/>
      <c r="D76" s="125"/>
      <c r="E76" s="125"/>
      <c r="G76" s="64"/>
      <c r="I76" s="109"/>
    </row>
    <row r="77" spans="7:9" ht="13.5">
      <c r="G77" s="65"/>
      <c r="I77" s="109"/>
    </row>
    <row r="78" ht="13.5">
      <c r="G78" s="65"/>
    </row>
  </sheetData>
  <sheetProtection/>
  <mergeCells count="12">
    <mergeCell ref="A71:B71"/>
    <mergeCell ref="A73:C73"/>
    <mergeCell ref="A76:E76"/>
    <mergeCell ref="A72:D72"/>
    <mergeCell ref="A74:D74"/>
    <mergeCell ref="H6:H7"/>
    <mergeCell ref="I6:I7"/>
    <mergeCell ref="B6:B7"/>
    <mergeCell ref="A6:A7"/>
    <mergeCell ref="C6:G6"/>
    <mergeCell ref="A3:I3"/>
    <mergeCell ref="A4:I4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62">
      <selection activeCell="A1" sqref="A1:D77"/>
    </sheetView>
  </sheetViews>
  <sheetFormatPr defaultColWidth="9.140625" defaultRowHeight="12.75"/>
  <cols>
    <col min="1" max="1" width="59.28125" style="1" customWidth="1"/>
    <col min="2" max="2" width="6.28125" style="4" customWidth="1"/>
    <col min="3" max="3" width="13.7109375" style="4" customWidth="1"/>
    <col min="4" max="4" width="14.140625" style="1" customWidth="1"/>
  </cols>
  <sheetData>
    <row r="1" spans="1:4" ht="12.75" customHeight="1">
      <c r="A1" s="128" t="s">
        <v>54</v>
      </c>
      <c r="B1" s="128"/>
      <c r="C1" s="128"/>
      <c r="D1" s="128"/>
    </row>
    <row r="2" spans="1:4" ht="12.75" customHeight="1">
      <c r="A2" s="129" t="s">
        <v>142</v>
      </c>
      <c r="B2" s="129"/>
      <c r="C2" s="129"/>
      <c r="D2" s="129"/>
    </row>
    <row r="3" spans="1:4" ht="12.75" customHeight="1">
      <c r="A3" s="123" t="str">
        <f>'форма 2'!A4:D4</f>
        <v>                за период, заканчивающийся 31 марта 2017  года</v>
      </c>
      <c r="B3" s="123"/>
      <c r="C3" s="123"/>
      <c r="D3" s="123"/>
    </row>
    <row r="4" spans="1:3" ht="12.75" customHeight="1">
      <c r="A4" s="2" t="s">
        <v>68</v>
      </c>
      <c r="B4" s="39"/>
      <c r="C4" s="3" t="s">
        <v>38</v>
      </c>
    </row>
    <row r="5" spans="1:4" ht="34.5" customHeight="1">
      <c r="A5" s="94" t="s">
        <v>0</v>
      </c>
      <c r="B5" s="60" t="s">
        <v>4</v>
      </c>
      <c r="C5" s="24">
        <f>'форма 2'!C6</f>
        <v>42825</v>
      </c>
      <c r="D5" s="24">
        <v>42460</v>
      </c>
    </row>
    <row r="6" spans="1:4" ht="12.75" customHeight="1">
      <c r="A6" s="50" t="s">
        <v>39</v>
      </c>
      <c r="B6" s="58"/>
      <c r="C6" s="58"/>
      <c r="D6" s="47"/>
    </row>
    <row r="7" spans="1:4" ht="12.75" customHeight="1">
      <c r="A7" s="50" t="s">
        <v>281</v>
      </c>
      <c r="B7" s="53" t="s">
        <v>160</v>
      </c>
      <c r="C7" s="36">
        <f>SUM(C9:C14)</f>
        <v>1567555</v>
      </c>
      <c r="D7" s="36">
        <f>SUM(D9:D14)</f>
        <v>1212540</v>
      </c>
    </row>
    <row r="8" spans="1:4" ht="14.25" customHeight="1">
      <c r="A8" s="51" t="s">
        <v>40</v>
      </c>
      <c r="B8" s="53"/>
      <c r="C8" s="38"/>
      <c r="D8" s="38"/>
    </row>
    <row r="9" spans="1:4" ht="14.25" customHeight="1">
      <c r="A9" s="51" t="s">
        <v>193</v>
      </c>
      <c r="B9" s="59" t="s">
        <v>161</v>
      </c>
      <c r="C9" s="38">
        <v>1069045</v>
      </c>
      <c r="D9" s="38">
        <v>759311</v>
      </c>
    </row>
    <row r="10" spans="1:4" ht="14.25" customHeight="1">
      <c r="A10" s="51" t="s">
        <v>194</v>
      </c>
      <c r="B10" s="53" t="s">
        <v>195</v>
      </c>
      <c r="C10" s="38"/>
      <c r="D10" s="38"/>
    </row>
    <row r="11" spans="1:4" ht="14.25" customHeight="1">
      <c r="A11" s="51" t="s">
        <v>196</v>
      </c>
      <c r="B11" s="53" t="s">
        <v>197</v>
      </c>
      <c r="C11" s="38">
        <v>497978</v>
      </c>
      <c r="D11" s="38">
        <v>447127</v>
      </c>
    </row>
    <row r="12" spans="1:4" ht="14.25" customHeight="1">
      <c r="A12" s="51" t="s">
        <v>198</v>
      </c>
      <c r="B12" s="53" t="s">
        <v>199</v>
      </c>
      <c r="C12" s="38"/>
      <c r="D12" s="38"/>
    </row>
    <row r="13" spans="1:4" ht="14.25" customHeight="1">
      <c r="A13" s="37" t="s">
        <v>200</v>
      </c>
      <c r="B13" s="53" t="s">
        <v>201</v>
      </c>
      <c r="C13" s="38">
        <v>364</v>
      </c>
      <c r="D13" s="38"/>
    </row>
    <row r="14" spans="1:4" ht="14.25" customHeight="1">
      <c r="A14" s="37" t="s">
        <v>41</v>
      </c>
      <c r="B14" s="53" t="s">
        <v>202</v>
      </c>
      <c r="C14" s="38">
        <f>3325-3157</f>
        <v>168</v>
      </c>
      <c r="D14" s="38">
        <v>6102</v>
      </c>
    </row>
    <row r="15" spans="1:4" ht="14.25" customHeight="1">
      <c r="A15" s="49" t="s">
        <v>280</v>
      </c>
      <c r="B15" s="53" t="s">
        <v>203</v>
      </c>
      <c r="C15" s="36">
        <f>SUM(C17:C23)</f>
        <v>1737371</v>
      </c>
      <c r="D15" s="36">
        <f>SUM(D17:D23)</f>
        <v>1075888</v>
      </c>
    </row>
    <row r="16" spans="1:4" ht="14.25" customHeight="1">
      <c r="A16" s="37" t="s">
        <v>40</v>
      </c>
      <c r="B16" s="53"/>
      <c r="C16" s="38"/>
      <c r="D16" s="38"/>
    </row>
    <row r="17" spans="1:4" ht="14.25" customHeight="1">
      <c r="A17" s="37" t="s">
        <v>42</v>
      </c>
      <c r="B17" s="53" t="s">
        <v>204</v>
      </c>
      <c r="C17" s="38">
        <v>606300</v>
      </c>
      <c r="D17" s="38">
        <v>239554</v>
      </c>
    </row>
    <row r="18" spans="1:4" ht="14.25" customHeight="1">
      <c r="A18" s="37" t="s">
        <v>205</v>
      </c>
      <c r="B18" s="53" t="s">
        <v>206</v>
      </c>
      <c r="C18" s="38">
        <f>764472-2935</f>
        <v>761537</v>
      </c>
      <c r="D18" s="38">
        <v>550022</v>
      </c>
    </row>
    <row r="19" spans="1:4" ht="14.25" customHeight="1">
      <c r="A19" s="37" t="s">
        <v>207</v>
      </c>
      <c r="B19" s="53" t="s">
        <v>208</v>
      </c>
      <c r="C19" s="38">
        <f>145437-14</f>
        <v>145423</v>
      </c>
      <c r="D19" s="38">
        <v>123513</v>
      </c>
    </row>
    <row r="20" spans="1:4" ht="14.25" customHeight="1">
      <c r="A20" s="37" t="s">
        <v>209</v>
      </c>
      <c r="B20" s="53" t="s">
        <v>210</v>
      </c>
      <c r="C20" s="38">
        <v>12845</v>
      </c>
      <c r="D20" s="38">
        <v>14663</v>
      </c>
    </row>
    <row r="21" spans="1:4" ht="14.25" customHeight="1">
      <c r="A21" s="37" t="s">
        <v>211</v>
      </c>
      <c r="B21" s="53" t="s">
        <v>212</v>
      </c>
      <c r="C21" s="38"/>
      <c r="D21" s="38"/>
    </row>
    <row r="22" spans="1:4" ht="14.25" customHeight="1">
      <c r="A22" s="37" t="s">
        <v>213</v>
      </c>
      <c r="B22" s="53" t="s">
        <v>214</v>
      </c>
      <c r="C22" s="38">
        <f>173602+18976</f>
        <v>192578</v>
      </c>
      <c r="D22" s="38">
        <f>20038+104292</f>
        <v>124330</v>
      </c>
    </row>
    <row r="23" spans="1:4" ht="14.25" customHeight="1">
      <c r="A23" s="37" t="s">
        <v>43</v>
      </c>
      <c r="B23" s="53" t="s">
        <v>215</v>
      </c>
      <c r="C23" s="38">
        <f>9431-686+659+9284</f>
        <v>18688</v>
      </c>
      <c r="D23" s="38">
        <v>23806</v>
      </c>
    </row>
    <row r="24" spans="1:4" ht="30" customHeight="1">
      <c r="A24" s="35" t="s">
        <v>279</v>
      </c>
      <c r="B24" s="53" t="s">
        <v>216</v>
      </c>
      <c r="C24" s="36">
        <f>C7-C15</f>
        <v>-169816</v>
      </c>
      <c r="D24" s="36">
        <f>D7-D15</f>
        <v>136652</v>
      </c>
    </row>
    <row r="25" spans="1:4" ht="14.25" customHeight="1">
      <c r="A25" s="49" t="s">
        <v>44</v>
      </c>
      <c r="B25" s="53"/>
      <c r="C25" s="38"/>
      <c r="D25" s="36"/>
    </row>
    <row r="26" spans="1:4" ht="18" customHeight="1">
      <c r="A26" s="35" t="s">
        <v>278</v>
      </c>
      <c r="B26" s="53" t="s">
        <v>217</v>
      </c>
      <c r="C26" s="36">
        <f>C28+C29+C38</f>
        <v>0</v>
      </c>
      <c r="D26" s="36">
        <f>D28+D29+D38</f>
        <v>2432</v>
      </c>
    </row>
    <row r="27" spans="1:4" ht="14.25" customHeight="1">
      <c r="A27" s="37" t="s">
        <v>40</v>
      </c>
      <c r="B27" s="53" t="s">
        <v>218</v>
      </c>
      <c r="C27" s="38"/>
      <c r="D27" s="38"/>
    </row>
    <row r="28" spans="1:4" ht="14.25" customHeight="1">
      <c r="A28" s="37" t="s">
        <v>45</v>
      </c>
      <c r="B28" s="53" t="s">
        <v>219</v>
      </c>
      <c r="C28" s="38"/>
      <c r="D28" s="38">
        <v>2432</v>
      </c>
    </row>
    <row r="29" spans="1:4" ht="14.25" customHeight="1">
      <c r="A29" s="37" t="s">
        <v>46</v>
      </c>
      <c r="B29" s="53" t="s">
        <v>220</v>
      </c>
      <c r="C29" s="38"/>
      <c r="D29" s="38"/>
    </row>
    <row r="30" spans="1:4" ht="14.25" customHeight="1">
      <c r="A30" s="37" t="s">
        <v>221</v>
      </c>
      <c r="B30" s="53" t="s">
        <v>222</v>
      </c>
      <c r="C30" s="38"/>
      <c r="D30" s="38"/>
    </row>
    <row r="31" spans="1:4" ht="14.25" customHeight="1">
      <c r="A31" s="34" t="s">
        <v>223</v>
      </c>
      <c r="B31" s="53" t="s">
        <v>224</v>
      </c>
      <c r="C31" s="38"/>
      <c r="D31" s="38"/>
    </row>
    <row r="32" spans="1:4" ht="14.25" customHeight="1">
      <c r="A32" s="37" t="s">
        <v>225</v>
      </c>
      <c r="B32" s="53" t="s">
        <v>226</v>
      </c>
      <c r="C32" s="38"/>
      <c r="D32" s="38"/>
    </row>
    <row r="33" spans="1:4" ht="14.25" customHeight="1">
      <c r="A33" s="37" t="s">
        <v>227</v>
      </c>
      <c r="B33" s="53" t="s">
        <v>228</v>
      </c>
      <c r="C33" s="38"/>
      <c r="D33" s="38"/>
    </row>
    <row r="34" spans="1:4" ht="14.25" customHeight="1">
      <c r="A34" s="37" t="s">
        <v>229</v>
      </c>
      <c r="B34" s="53" t="s">
        <v>230</v>
      </c>
      <c r="C34" s="38"/>
      <c r="D34" s="38"/>
    </row>
    <row r="35" spans="1:4" ht="14.25" customHeight="1">
      <c r="A35" s="37" t="s">
        <v>231</v>
      </c>
      <c r="B35" s="53" t="s">
        <v>232</v>
      </c>
      <c r="C35" s="38"/>
      <c r="D35" s="38"/>
    </row>
    <row r="36" spans="1:4" ht="14.25" customHeight="1">
      <c r="A36" s="37" t="s">
        <v>233</v>
      </c>
      <c r="B36" s="53" t="s">
        <v>234</v>
      </c>
      <c r="C36" s="38"/>
      <c r="D36" s="38"/>
    </row>
    <row r="37" spans="1:4" ht="14.25" customHeight="1">
      <c r="A37" s="37" t="s">
        <v>235</v>
      </c>
      <c r="B37" s="53" t="s">
        <v>236</v>
      </c>
      <c r="C37" s="38"/>
      <c r="D37" s="38"/>
    </row>
    <row r="38" spans="1:4" ht="14.25" customHeight="1">
      <c r="A38" s="37" t="s">
        <v>41</v>
      </c>
      <c r="B38" s="53" t="s">
        <v>237</v>
      </c>
      <c r="C38" s="38"/>
      <c r="D38" s="38"/>
    </row>
    <row r="39" spans="1:4" ht="18" customHeight="1">
      <c r="A39" s="35" t="s">
        <v>277</v>
      </c>
      <c r="B39" s="53" t="s">
        <v>238</v>
      </c>
      <c r="C39" s="36">
        <f>SUM(C41:C51)</f>
        <v>0</v>
      </c>
      <c r="D39" s="36">
        <f>SUM(D41:D51)</f>
        <v>140</v>
      </c>
    </row>
    <row r="40" spans="1:4" ht="14.25" customHeight="1">
      <c r="A40" s="37" t="s">
        <v>40</v>
      </c>
      <c r="B40" s="53"/>
      <c r="C40" s="38"/>
      <c r="D40" s="38"/>
    </row>
    <row r="41" spans="1:4" ht="14.25" customHeight="1">
      <c r="A41" s="37" t="s">
        <v>47</v>
      </c>
      <c r="B41" s="53" t="s">
        <v>239</v>
      </c>
      <c r="C41" s="38"/>
      <c r="D41" s="38">
        <v>140</v>
      </c>
    </row>
    <row r="42" spans="1:4" ht="14.25" customHeight="1">
      <c r="A42" s="37" t="s">
        <v>48</v>
      </c>
      <c r="B42" s="53" t="s">
        <v>240</v>
      </c>
      <c r="C42" s="38"/>
      <c r="D42" s="38"/>
    </row>
    <row r="43" spans="1:4" ht="14.25" customHeight="1">
      <c r="A43" s="37" t="s">
        <v>49</v>
      </c>
      <c r="B43" s="53" t="s">
        <v>241</v>
      </c>
      <c r="C43" s="38"/>
      <c r="D43" s="38"/>
    </row>
    <row r="44" spans="1:4" ht="28.5" customHeight="1">
      <c r="A44" s="34" t="s">
        <v>242</v>
      </c>
      <c r="B44" s="53" t="s">
        <v>243</v>
      </c>
      <c r="C44" s="38"/>
      <c r="D44" s="38"/>
    </row>
    <row r="45" spans="1:4" ht="14.25" customHeight="1">
      <c r="A45" s="37" t="s">
        <v>244</v>
      </c>
      <c r="B45" s="53" t="s">
        <v>245</v>
      </c>
      <c r="C45" s="38"/>
      <c r="D45" s="38"/>
    </row>
    <row r="46" spans="1:4" ht="14.25" customHeight="1">
      <c r="A46" s="37" t="s">
        <v>246</v>
      </c>
      <c r="B46" s="53" t="s">
        <v>247</v>
      </c>
      <c r="C46" s="38"/>
      <c r="D46" s="38"/>
    </row>
    <row r="47" spans="1:4" ht="14.25" customHeight="1">
      <c r="A47" s="37" t="s">
        <v>248</v>
      </c>
      <c r="B47" s="53" t="s">
        <v>249</v>
      </c>
      <c r="C47" s="38"/>
      <c r="D47" s="38"/>
    </row>
    <row r="48" spans="1:4" ht="14.25" customHeight="1">
      <c r="A48" s="37" t="s">
        <v>250</v>
      </c>
      <c r="B48" s="53" t="s">
        <v>251</v>
      </c>
      <c r="C48" s="38"/>
      <c r="D48" s="38"/>
    </row>
    <row r="49" spans="1:4" ht="14.25" customHeight="1">
      <c r="A49" s="37" t="s">
        <v>231</v>
      </c>
      <c r="B49" s="53" t="s">
        <v>252</v>
      </c>
      <c r="C49" s="38"/>
      <c r="D49" s="38"/>
    </row>
    <row r="50" spans="1:4" ht="14.25" customHeight="1">
      <c r="A50" s="37" t="s">
        <v>253</v>
      </c>
      <c r="B50" s="53" t="s">
        <v>254</v>
      </c>
      <c r="C50" s="38"/>
      <c r="D50" s="38"/>
    </row>
    <row r="51" spans="1:4" ht="14.25" customHeight="1">
      <c r="A51" s="37" t="s">
        <v>43</v>
      </c>
      <c r="B51" s="53" t="s">
        <v>255</v>
      </c>
      <c r="C51" s="38"/>
      <c r="D51" s="38"/>
    </row>
    <row r="52" spans="1:4" ht="30" customHeight="1">
      <c r="A52" s="35" t="s">
        <v>284</v>
      </c>
      <c r="B52" s="53" t="s">
        <v>256</v>
      </c>
      <c r="C52" s="36">
        <f>C26-C39</f>
        <v>0</v>
      </c>
      <c r="D52" s="36">
        <f>D26-D39</f>
        <v>2292</v>
      </c>
    </row>
    <row r="53" spans="1:4" ht="18" customHeight="1">
      <c r="A53" s="49" t="s">
        <v>50</v>
      </c>
      <c r="B53" s="53"/>
      <c r="C53" s="38"/>
      <c r="D53" s="36"/>
    </row>
    <row r="54" spans="1:4" ht="18" customHeight="1">
      <c r="A54" s="35" t="s">
        <v>282</v>
      </c>
      <c r="B54" s="53" t="s">
        <v>257</v>
      </c>
      <c r="C54" s="36">
        <f>SUM(C56:C59)</f>
        <v>200000</v>
      </c>
      <c r="D54" s="36">
        <f>SUM(D56:D59)</f>
        <v>0</v>
      </c>
    </row>
    <row r="55" spans="1:4" ht="12.75" customHeight="1">
      <c r="A55" s="37" t="s">
        <v>40</v>
      </c>
      <c r="B55" s="53"/>
      <c r="C55" s="38"/>
      <c r="D55" s="38"/>
    </row>
    <row r="56" spans="1:4" ht="12.75" customHeight="1">
      <c r="A56" s="37" t="s">
        <v>258</v>
      </c>
      <c r="B56" s="53" t="s">
        <v>259</v>
      </c>
      <c r="C56" s="38"/>
      <c r="D56" s="38"/>
    </row>
    <row r="57" spans="1:4" ht="12.75" customHeight="1">
      <c r="A57" s="37" t="s">
        <v>51</v>
      </c>
      <c r="B57" s="53" t="s">
        <v>260</v>
      </c>
      <c r="C57" s="38">
        <v>150000</v>
      </c>
      <c r="D57" s="38"/>
    </row>
    <row r="58" spans="1:4" ht="12.75" customHeight="1">
      <c r="A58" s="37" t="s">
        <v>200</v>
      </c>
      <c r="B58" s="53" t="s">
        <v>261</v>
      </c>
      <c r="C58" s="38"/>
      <c r="D58" s="38"/>
    </row>
    <row r="59" spans="1:4" ht="12.75" customHeight="1">
      <c r="A59" s="37" t="s">
        <v>41</v>
      </c>
      <c r="B59" s="53" t="s">
        <v>262</v>
      </c>
      <c r="C59" s="38">
        <v>50000</v>
      </c>
      <c r="D59" s="38"/>
    </row>
    <row r="60" spans="1:4" ht="18" customHeight="1">
      <c r="A60" s="49" t="s">
        <v>283</v>
      </c>
      <c r="B60" s="53">
        <v>100</v>
      </c>
      <c r="C60" s="36">
        <f>SUM(C62:C66)</f>
        <v>87458</v>
      </c>
      <c r="D60" s="36">
        <f>SUM(D62:D66)</f>
        <v>44995</v>
      </c>
    </row>
    <row r="61" spans="1:4" ht="12.75" customHeight="1">
      <c r="A61" s="37" t="s">
        <v>40</v>
      </c>
      <c r="B61" s="53"/>
      <c r="C61" s="38"/>
      <c r="D61" s="44"/>
    </row>
    <row r="62" spans="1:4" ht="12.75" customHeight="1">
      <c r="A62" s="37" t="s">
        <v>52</v>
      </c>
      <c r="B62" s="53">
        <v>101</v>
      </c>
      <c r="C62" s="38">
        <v>37458</v>
      </c>
      <c r="D62" s="38">
        <v>44995</v>
      </c>
    </row>
    <row r="63" spans="1:4" ht="12.75" customHeight="1">
      <c r="A63" s="37" t="s">
        <v>209</v>
      </c>
      <c r="B63" s="53">
        <v>102</v>
      </c>
      <c r="C63" s="38"/>
      <c r="D63" s="38"/>
    </row>
    <row r="64" spans="1:4" ht="12.75" customHeight="1">
      <c r="A64" s="37" t="s">
        <v>53</v>
      </c>
      <c r="B64" s="53">
        <v>103</v>
      </c>
      <c r="C64" s="38"/>
      <c r="D64" s="38"/>
    </row>
    <row r="65" spans="1:4" ht="12.75" customHeight="1">
      <c r="A65" s="37" t="s">
        <v>263</v>
      </c>
      <c r="B65" s="53">
        <v>104</v>
      </c>
      <c r="C65" s="38"/>
      <c r="D65" s="38"/>
    </row>
    <row r="66" spans="1:4" ht="12.75" customHeight="1">
      <c r="A66" s="37" t="s">
        <v>264</v>
      </c>
      <c r="B66" s="53">
        <v>105</v>
      </c>
      <c r="C66" s="38">
        <v>50000</v>
      </c>
      <c r="D66" s="38"/>
    </row>
    <row r="67" spans="1:4" ht="27">
      <c r="A67" s="35" t="s">
        <v>285</v>
      </c>
      <c r="B67" s="53">
        <v>110</v>
      </c>
      <c r="C67" s="36">
        <f>C54-C60</f>
        <v>112542</v>
      </c>
      <c r="D67" s="36">
        <f>D54-D60</f>
        <v>-44995</v>
      </c>
    </row>
    <row r="68" spans="1:4" ht="13.5">
      <c r="A68" s="49" t="s">
        <v>190</v>
      </c>
      <c r="B68" s="53">
        <v>120</v>
      </c>
      <c r="C68" s="36">
        <f>28-8638</f>
        <v>-8610</v>
      </c>
      <c r="D68" s="103"/>
    </row>
    <row r="69" spans="1:4" ht="25.5">
      <c r="A69" s="35" t="s">
        <v>286</v>
      </c>
      <c r="B69" s="53">
        <v>130</v>
      </c>
      <c r="C69" s="36">
        <f>C24+C52+C67+C68</f>
        <v>-65884</v>
      </c>
      <c r="D69" s="36">
        <f>D24+D52+D67+D68</f>
        <v>93949</v>
      </c>
    </row>
    <row r="70" spans="1:4" ht="30" customHeight="1">
      <c r="A70" s="35" t="s">
        <v>191</v>
      </c>
      <c r="B70" s="53">
        <v>140</v>
      </c>
      <c r="C70" s="38">
        <v>153510</v>
      </c>
      <c r="D70" s="36">
        <v>150028</v>
      </c>
    </row>
    <row r="71" spans="1:4" ht="30" customHeight="1">
      <c r="A71" s="35" t="s">
        <v>192</v>
      </c>
      <c r="B71" s="53">
        <v>150</v>
      </c>
      <c r="C71" s="38">
        <f>баланс!C17</f>
        <v>87626</v>
      </c>
      <c r="D71" s="36">
        <v>243977</v>
      </c>
    </row>
    <row r="72" spans="1:4" ht="13.5">
      <c r="A72" s="31"/>
      <c r="B72" s="40"/>
      <c r="C72" s="32">
        <f>C69+C70-C71</f>
        <v>0</v>
      </c>
      <c r="D72" s="32">
        <f>D69+D70-D71</f>
        <v>0</v>
      </c>
    </row>
    <row r="73" spans="1:4" ht="27" customHeight="1">
      <c r="A73" s="30" t="s">
        <v>144</v>
      </c>
      <c r="B73" s="10" t="s">
        <v>69</v>
      </c>
      <c r="C73" s="100"/>
      <c r="D73" s="20" t="s">
        <v>69</v>
      </c>
    </row>
    <row r="74" spans="1:4" ht="13.5">
      <c r="A74" s="22" t="s">
        <v>100</v>
      </c>
      <c r="B74" s="10" t="s">
        <v>69</v>
      </c>
      <c r="C74" s="100"/>
      <c r="D74" s="23" t="s">
        <v>101</v>
      </c>
    </row>
    <row r="75" spans="1:4" ht="13.5">
      <c r="A75" s="30" t="s">
        <v>102</v>
      </c>
      <c r="B75" s="10" t="s">
        <v>69</v>
      </c>
      <c r="C75" s="100"/>
      <c r="D75" s="20" t="s">
        <v>69</v>
      </c>
    </row>
    <row r="76" spans="1:4" ht="13.5">
      <c r="A76" s="22" t="s">
        <v>103</v>
      </c>
      <c r="B76" s="10" t="s">
        <v>69</v>
      </c>
      <c r="C76" s="100"/>
      <c r="D76" s="23" t="s">
        <v>101</v>
      </c>
    </row>
    <row r="77" spans="1:4" ht="13.5">
      <c r="A77" s="125" t="s">
        <v>104</v>
      </c>
      <c r="B77" s="125"/>
      <c r="C77" s="125"/>
      <c r="D77" s="125"/>
    </row>
  </sheetData>
  <sheetProtection/>
  <mergeCells count="4">
    <mergeCell ref="A1:D1"/>
    <mergeCell ref="A3:D3"/>
    <mergeCell ref="A2:D2"/>
    <mergeCell ref="A77:D77"/>
  </mergeCells>
  <printOptions/>
  <pageMargins left="0.45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74">
      <selection activeCell="G92" sqref="G92"/>
    </sheetView>
  </sheetViews>
  <sheetFormatPr defaultColWidth="9.140625" defaultRowHeight="12.75"/>
  <cols>
    <col min="1" max="1" width="61.00390625" style="1" customWidth="1"/>
    <col min="2" max="2" width="6.28125" style="72" customWidth="1"/>
    <col min="3" max="3" width="13.57421875" style="1" customWidth="1"/>
    <col min="4" max="4" width="13.7109375" style="1" customWidth="1"/>
  </cols>
  <sheetData>
    <row r="1" spans="1:3" ht="13.5">
      <c r="A1" s="1" t="s">
        <v>307</v>
      </c>
      <c r="B1" s="70"/>
      <c r="C1" s="98"/>
    </row>
    <row r="2" spans="1:3" ht="13.5">
      <c r="A2" s="1" t="s">
        <v>183</v>
      </c>
      <c r="B2" s="71"/>
      <c r="C2" s="99"/>
    </row>
    <row r="3" spans="1:3" ht="13.5">
      <c r="A3" s="1" t="s">
        <v>184</v>
      </c>
      <c r="B3" s="70"/>
      <c r="C3" s="98"/>
    </row>
    <row r="4" spans="1:3" ht="13.5">
      <c r="A4" s="1" t="s">
        <v>185</v>
      </c>
      <c r="B4" s="70"/>
      <c r="C4" s="98"/>
    </row>
    <row r="5" spans="1:3" ht="13.5">
      <c r="A5" s="1" t="s">
        <v>186</v>
      </c>
      <c r="B5" s="70"/>
      <c r="C5" s="98"/>
    </row>
    <row r="6" spans="1:3" ht="13.5">
      <c r="A6" s="1" t="s">
        <v>187</v>
      </c>
      <c r="B6" s="70"/>
      <c r="C6" s="98"/>
    </row>
    <row r="7" spans="1:3" ht="13.5">
      <c r="A7" s="1" t="s">
        <v>294</v>
      </c>
      <c r="B7" s="70"/>
      <c r="C7" s="98"/>
    </row>
    <row r="8" spans="1:3" ht="13.5">
      <c r="A8" s="1" t="s">
        <v>188</v>
      </c>
      <c r="B8" s="70"/>
      <c r="C8" s="98"/>
    </row>
    <row r="9" spans="1:3" ht="13.5">
      <c r="A9" s="1" t="s">
        <v>189</v>
      </c>
      <c r="B9" s="70"/>
      <c r="C9" s="98"/>
    </row>
    <row r="11" spans="1:4" s="48" customFormat="1" ht="13.5">
      <c r="A11" s="123" t="s">
        <v>145</v>
      </c>
      <c r="B11" s="123"/>
      <c r="C11" s="123"/>
      <c r="D11" s="123"/>
    </row>
    <row r="12" spans="1:4" s="48" customFormat="1" ht="13.5">
      <c r="A12" s="123" t="s">
        <v>296</v>
      </c>
      <c r="B12" s="123"/>
      <c r="C12" s="123"/>
      <c r="D12" s="123"/>
    </row>
    <row r="13" spans="1:4" ht="15" customHeight="1">
      <c r="A13" s="5" t="s">
        <v>69</v>
      </c>
      <c r="B13" s="6" t="s">
        <v>69</v>
      </c>
      <c r="C13" s="96"/>
      <c r="D13" s="97" t="s">
        <v>70</v>
      </c>
    </row>
    <row r="14" spans="1:4" ht="45.75" customHeight="1">
      <c r="A14" s="63" t="s">
        <v>71</v>
      </c>
      <c r="B14" s="7" t="s">
        <v>4</v>
      </c>
      <c r="C14" s="24" t="s">
        <v>130</v>
      </c>
      <c r="D14" s="24" t="s">
        <v>131</v>
      </c>
    </row>
    <row r="15" spans="1:4" ht="19.5" customHeight="1">
      <c r="A15" s="131" t="s">
        <v>72</v>
      </c>
      <c r="B15" s="132"/>
      <c r="C15" s="132"/>
      <c r="D15" s="132"/>
    </row>
    <row r="16" spans="1:4" s="16" customFormat="1" ht="19.5" customHeight="1">
      <c r="A16" s="13" t="s">
        <v>73</v>
      </c>
      <c r="B16" s="8" t="s">
        <v>69</v>
      </c>
      <c r="C16" s="14"/>
      <c r="D16" s="15" t="s">
        <v>69</v>
      </c>
    </row>
    <row r="17" spans="1:4" s="16" customFormat="1" ht="13.5">
      <c r="A17" s="77" t="s">
        <v>5</v>
      </c>
      <c r="B17" s="78" t="s">
        <v>6</v>
      </c>
      <c r="C17" s="75">
        <v>87626</v>
      </c>
      <c r="D17" s="75">
        <v>153510</v>
      </c>
    </row>
    <row r="18" spans="1:4" s="16" customFormat="1" ht="15" customHeight="1">
      <c r="A18" s="77" t="s">
        <v>74</v>
      </c>
      <c r="B18" s="78" t="s">
        <v>7</v>
      </c>
      <c r="C18" s="75"/>
      <c r="D18" s="75"/>
    </row>
    <row r="19" spans="1:4" s="16" customFormat="1" ht="13.5">
      <c r="A19" s="77" t="s">
        <v>75</v>
      </c>
      <c r="B19" s="78" t="s">
        <v>8</v>
      </c>
      <c r="C19" s="75"/>
      <c r="D19" s="75"/>
    </row>
    <row r="20" spans="1:4" s="16" customFormat="1" ht="25.5" customHeight="1">
      <c r="A20" s="77" t="s">
        <v>76</v>
      </c>
      <c r="B20" s="78" t="s">
        <v>10</v>
      </c>
      <c r="C20" s="75"/>
      <c r="D20" s="75"/>
    </row>
    <row r="21" spans="1:4" s="16" customFormat="1" ht="15" customHeight="1">
      <c r="A21" s="77" t="s">
        <v>77</v>
      </c>
      <c r="B21" s="78" t="s">
        <v>11</v>
      </c>
      <c r="C21" s="75"/>
      <c r="D21" s="75"/>
    </row>
    <row r="22" spans="1:4" s="16" customFormat="1" ht="15" customHeight="1">
      <c r="A22" s="77" t="s">
        <v>78</v>
      </c>
      <c r="B22" s="78" t="s">
        <v>12</v>
      </c>
      <c r="C22" s="75"/>
      <c r="D22" s="75"/>
    </row>
    <row r="23" spans="1:4" s="16" customFormat="1" ht="15" customHeight="1">
      <c r="A23" s="77" t="s">
        <v>132</v>
      </c>
      <c r="B23" s="78" t="s">
        <v>14</v>
      </c>
      <c r="C23" s="75">
        <v>441965</v>
      </c>
      <c r="D23" s="75">
        <v>513994</v>
      </c>
    </row>
    <row r="24" spans="1:4" s="16" customFormat="1" ht="15" customHeight="1">
      <c r="A24" s="77" t="s">
        <v>56</v>
      </c>
      <c r="B24" s="78" t="s">
        <v>79</v>
      </c>
      <c r="C24" s="75">
        <v>52732</v>
      </c>
      <c r="D24" s="75">
        <v>85243</v>
      </c>
    </row>
    <row r="25" spans="1:4" s="16" customFormat="1" ht="15" customHeight="1">
      <c r="A25" s="77" t="s">
        <v>9</v>
      </c>
      <c r="B25" s="78" t="s">
        <v>80</v>
      </c>
      <c r="C25" s="75">
        <v>981462</v>
      </c>
      <c r="D25" s="75">
        <v>827146</v>
      </c>
    </row>
    <row r="26" spans="1:4" s="16" customFormat="1" ht="15" customHeight="1">
      <c r="A26" s="77" t="s">
        <v>13</v>
      </c>
      <c r="B26" s="78" t="s">
        <v>81</v>
      </c>
      <c r="C26" s="75">
        <f>7721+6038+405436+346+20670</f>
        <v>440211</v>
      </c>
      <c r="D26" s="75">
        <f>3635+6685+242+19213+232720-18342</f>
        <v>244153</v>
      </c>
    </row>
    <row r="27" spans="1:7" s="16" customFormat="1" ht="19.5" customHeight="1">
      <c r="A27" s="79" t="s">
        <v>287</v>
      </c>
      <c r="B27" s="80">
        <v>100</v>
      </c>
      <c r="C27" s="76">
        <f>SUM(C17:C26)</f>
        <v>2003996</v>
      </c>
      <c r="D27" s="76">
        <f>SUM(D17:D26)</f>
        <v>1824046</v>
      </c>
      <c r="G27" s="95"/>
    </row>
    <row r="28" spans="1:4" s="16" customFormat="1" ht="15" customHeight="1">
      <c r="A28" s="77" t="s">
        <v>82</v>
      </c>
      <c r="B28" s="81">
        <v>101</v>
      </c>
      <c r="C28" s="75"/>
      <c r="D28" s="75"/>
    </row>
    <row r="29" spans="1:4" s="16" customFormat="1" ht="19.5" customHeight="1">
      <c r="A29" s="79" t="s">
        <v>15</v>
      </c>
      <c r="B29" s="80" t="s">
        <v>69</v>
      </c>
      <c r="C29" s="76" t="s">
        <v>69</v>
      </c>
      <c r="D29" s="76" t="s">
        <v>69</v>
      </c>
    </row>
    <row r="30" spans="1:4" s="16" customFormat="1" ht="15" customHeight="1">
      <c r="A30" s="77" t="s">
        <v>74</v>
      </c>
      <c r="B30" s="81">
        <v>110</v>
      </c>
      <c r="C30" s="75"/>
      <c r="D30" s="75"/>
    </row>
    <row r="31" spans="1:4" s="16" customFormat="1" ht="13.5">
      <c r="A31" s="77" t="s">
        <v>75</v>
      </c>
      <c r="B31" s="81">
        <v>111</v>
      </c>
      <c r="C31" s="75"/>
      <c r="D31" s="75"/>
    </row>
    <row r="32" spans="1:4" s="16" customFormat="1" ht="28.5" customHeight="1">
      <c r="A32" s="77" t="s">
        <v>76</v>
      </c>
      <c r="B32" s="81">
        <v>112</v>
      </c>
      <c r="C32" s="75"/>
      <c r="D32" s="75"/>
    </row>
    <row r="33" spans="1:4" s="16" customFormat="1" ht="15" customHeight="1">
      <c r="A33" s="77" t="s">
        <v>77</v>
      </c>
      <c r="B33" s="81">
        <v>113</v>
      </c>
      <c r="C33" s="75"/>
      <c r="D33" s="75"/>
    </row>
    <row r="34" spans="1:4" s="16" customFormat="1" ht="15" customHeight="1">
      <c r="A34" s="77" t="s">
        <v>83</v>
      </c>
      <c r="B34" s="81">
        <v>114</v>
      </c>
      <c r="C34" s="75"/>
      <c r="D34" s="75"/>
    </row>
    <row r="35" spans="1:4" s="16" customFormat="1" ht="15" customHeight="1">
      <c r="A35" s="77" t="s">
        <v>84</v>
      </c>
      <c r="B35" s="81">
        <v>115</v>
      </c>
      <c r="C35" s="75"/>
      <c r="D35" s="75">
        <v>57272</v>
      </c>
    </row>
    <row r="36" spans="1:4" s="16" customFormat="1" ht="15" customHeight="1">
      <c r="A36" s="77" t="s">
        <v>18</v>
      </c>
      <c r="B36" s="81">
        <v>116</v>
      </c>
      <c r="C36" s="75"/>
      <c r="D36" s="75"/>
    </row>
    <row r="37" spans="1:4" s="16" customFormat="1" ht="15" customHeight="1">
      <c r="A37" s="77" t="s">
        <v>85</v>
      </c>
      <c r="B37" s="81">
        <v>117</v>
      </c>
      <c r="C37" s="75"/>
      <c r="D37" s="75"/>
    </row>
    <row r="38" spans="1:4" s="16" customFormat="1" ht="15" customHeight="1">
      <c r="A38" s="77" t="s">
        <v>21</v>
      </c>
      <c r="B38" s="81">
        <v>118</v>
      </c>
      <c r="C38" s="75">
        <v>2369445</v>
      </c>
      <c r="D38" s="75">
        <v>2403502</v>
      </c>
    </row>
    <row r="39" spans="1:4" s="16" customFormat="1" ht="15" customHeight="1">
      <c r="A39" s="77" t="s">
        <v>23</v>
      </c>
      <c r="B39" s="81">
        <v>119</v>
      </c>
      <c r="C39" s="75"/>
      <c r="D39" s="75"/>
    </row>
    <row r="40" spans="1:4" s="16" customFormat="1" ht="15" customHeight="1">
      <c r="A40" s="77" t="s">
        <v>25</v>
      </c>
      <c r="B40" s="81">
        <v>120</v>
      </c>
      <c r="C40" s="75"/>
      <c r="D40" s="75"/>
    </row>
    <row r="41" spans="1:4" s="16" customFormat="1" ht="15" customHeight="1">
      <c r="A41" s="77" t="s">
        <v>26</v>
      </c>
      <c r="B41" s="81">
        <v>121</v>
      </c>
      <c r="C41" s="75">
        <v>3690</v>
      </c>
      <c r="D41" s="75">
        <v>3822</v>
      </c>
    </row>
    <row r="42" spans="1:4" s="16" customFormat="1" ht="15" customHeight="1">
      <c r="A42" s="77" t="s">
        <v>27</v>
      </c>
      <c r="B42" s="81">
        <v>122</v>
      </c>
      <c r="C42" s="75"/>
      <c r="D42" s="75"/>
    </row>
    <row r="43" spans="1:4" s="16" customFormat="1" ht="15" customHeight="1">
      <c r="A43" s="77" t="s">
        <v>28</v>
      </c>
      <c r="B43" s="81">
        <v>123</v>
      </c>
      <c r="C43" s="75">
        <v>10372</v>
      </c>
      <c r="D43" s="75"/>
    </row>
    <row r="44" spans="1:4" s="16" customFormat="1" ht="19.5" customHeight="1">
      <c r="A44" s="79" t="s">
        <v>288</v>
      </c>
      <c r="B44" s="80">
        <v>200</v>
      </c>
      <c r="C44" s="76">
        <f>SUM(C35:C43)</f>
        <v>2383507</v>
      </c>
      <c r="D44" s="76">
        <f>SUM(D35:D43)</f>
        <v>2464596</v>
      </c>
    </row>
    <row r="45" spans="1:4" s="16" customFormat="1" ht="19.5" customHeight="1">
      <c r="A45" s="79" t="s">
        <v>289</v>
      </c>
      <c r="B45" s="80" t="s">
        <v>69</v>
      </c>
      <c r="C45" s="76">
        <f>C44+C27+C28</f>
        <v>4387503</v>
      </c>
      <c r="D45" s="76">
        <f>D44+D27+D28</f>
        <v>4288642</v>
      </c>
    </row>
    <row r="46" spans="1:4" s="16" customFormat="1" ht="19.5" customHeight="1">
      <c r="A46" s="133" t="s">
        <v>86</v>
      </c>
      <c r="B46" s="134"/>
      <c r="C46" s="134"/>
      <c r="D46" s="134"/>
    </row>
    <row r="47" spans="1:4" s="16" customFormat="1" ht="19.5" customHeight="1">
      <c r="A47" s="79" t="s">
        <v>29</v>
      </c>
      <c r="B47" s="80" t="s">
        <v>69</v>
      </c>
      <c r="C47" s="82"/>
      <c r="D47" s="82" t="s">
        <v>69</v>
      </c>
    </row>
    <row r="48" spans="1:4" s="16" customFormat="1" ht="15" customHeight="1">
      <c r="A48" s="77" t="s">
        <v>87</v>
      </c>
      <c r="B48" s="81">
        <v>210</v>
      </c>
      <c r="C48" s="75">
        <v>262375</v>
      </c>
      <c r="D48" s="75">
        <v>149834</v>
      </c>
    </row>
    <row r="49" spans="1:4" s="16" customFormat="1" ht="15" customHeight="1">
      <c r="A49" s="77" t="s">
        <v>75</v>
      </c>
      <c r="B49" s="81">
        <v>211</v>
      </c>
      <c r="C49" s="75"/>
      <c r="D49" s="75"/>
    </row>
    <row r="50" spans="1:4" s="16" customFormat="1" ht="15" customHeight="1">
      <c r="A50" s="77" t="s">
        <v>88</v>
      </c>
      <c r="B50" s="81">
        <v>212</v>
      </c>
      <c r="C50" s="75"/>
      <c r="D50" s="75"/>
    </row>
    <row r="51" spans="1:4" s="16" customFormat="1" ht="15" customHeight="1">
      <c r="A51" s="77" t="s">
        <v>133</v>
      </c>
      <c r="B51" s="81">
        <v>213</v>
      </c>
      <c r="C51" s="75">
        <v>102247</v>
      </c>
      <c r="D51" s="75">
        <v>244336</v>
      </c>
    </row>
    <row r="52" spans="1:4" s="16" customFormat="1" ht="15" customHeight="1">
      <c r="A52" s="77" t="s">
        <v>89</v>
      </c>
      <c r="B52" s="81">
        <v>214</v>
      </c>
      <c r="C52" s="75">
        <v>27138</v>
      </c>
      <c r="D52" s="75">
        <v>20354</v>
      </c>
    </row>
    <row r="53" spans="1:4" s="16" customFormat="1" ht="15" customHeight="1">
      <c r="A53" s="77" t="s">
        <v>90</v>
      </c>
      <c r="B53" s="81">
        <v>215</v>
      </c>
      <c r="C53" s="75"/>
      <c r="D53" s="75"/>
    </row>
    <row r="54" spans="1:4" s="16" customFormat="1" ht="15" customHeight="1">
      <c r="A54" s="77" t="s">
        <v>91</v>
      </c>
      <c r="B54" s="81">
        <v>216</v>
      </c>
      <c r="C54" s="75">
        <v>45178</v>
      </c>
      <c r="D54" s="75">
        <v>41477</v>
      </c>
    </row>
    <row r="55" spans="1:4" s="16" customFormat="1" ht="15" customHeight="1">
      <c r="A55" s="77" t="s">
        <v>30</v>
      </c>
      <c r="B55" s="81">
        <v>217</v>
      </c>
      <c r="C55" s="75">
        <f>10307+6050+2899+845770</f>
        <v>865026</v>
      </c>
      <c r="D55" s="75">
        <f>79652+7991+3973+648784+2617-18343</f>
        <v>724674</v>
      </c>
    </row>
    <row r="56" spans="1:4" s="16" customFormat="1" ht="19.5" customHeight="1">
      <c r="A56" s="79" t="s">
        <v>290</v>
      </c>
      <c r="B56" s="80">
        <v>300</v>
      </c>
      <c r="C56" s="76">
        <f>SUM(C48:C55)</f>
        <v>1301964</v>
      </c>
      <c r="D56" s="76">
        <f>SUM(D48:D55)</f>
        <v>1180675</v>
      </c>
    </row>
    <row r="57" spans="1:4" s="16" customFormat="1" ht="15" customHeight="1">
      <c r="A57" s="77" t="s">
        <v>92</v>
      </c>
      <c r="B57" s="81">
        <v>301</v>
      </c>
      <c r="C57" s="75"/>
      <c r="D57" s="75"/>
    </row>
    <row r="58" spans="1:4" s="16" customFormat="1" ht="19.5" customHeight="1">
      <c r="A58" s="79" t="s">
        <v>31</v>
      </c>
      <c r="B58" s="80" t="s">
        <v>69</v>
      </c>
      <c r="C58" s="76" t="s">
        <v>69</v>
      </c>
      <c r="D58" s="76" t="s">
        <v>69</v>
      </c>
    </row>
    <row r="59" spans="1:4" s="16" customFormat="1" ht="15" customHeight="1">
      <c r="A59" s="77" t="s">
        <v>87</v>
      </c>
      <c r="B59" s="81">
        <v>310</v>
      </c>
      <c r="C59" s="75">
        <v>424528</v>
      </c>
      <c r="D59" s="75">
        <v>424528</v>
      </c>
    </row>
    <row r="60" spans="1:4" s="16" customFormat="1" ht="15" customHeight="1">
      <c r="A60" s="77" t="s">
        <v>75</v>
      </c>
      <c r="B60" s="81">
        <v>311</v>
      </c>
      <c r="C60" s="75"/>
      <c r="D60" s="75"/>
    </row>
    <row r="61" spans="1:4" s="16" customFormat="1" ht="15" customHeight="1">
      <c r="A61" s="77" t="s">
        <v>93</v>
      </c>
      <c r="B61" s="81">
        <v>312</v>
      </c>
      <c r="C61" s="75"/>
      <c r="D61" s="75"/>
    </row>
    <row r="62" spans="1:4" s="16" customFormat="1" ht="15" customHeight="1">
      <c r="A62" s="77" t="s">
        <v>134</v>
      </c>
      <c r="B62" s="81">
        <v>313</v>
      </c>
      <c r="C62" s="75"/>
      <c r="D62" s="75"/>
    </row>
    <row r="63" spans="1:4" s="16" customFormat="1" ht="13.5">
      <c r="A63" s="77" t="s">
        <v>94</v>
      </c>
      <c r="B63" s="81">
        <v>314</v>
      </c>
      <c r="C63" s="75"/>
      <c r="D63" s="75"/>
    </row>
    <row r="64" spans="1:4" s="16" customFormat="1" ht="13.5">
      <c r="A64" s="77" t="s">
        <v>32</v>
      </c>
      <c r="B64" s="81">
        <v>315</v>
      </c>
      <c r="C64" s="75">
        <v>246466</v>
      </c>
      <c r="D64" s="75">
        <v>246466</v>
      </c>
    </row>
    <row r="65" spans="1:4" s="16" customFormat="1" ht="13.5">
      <c r="A65" s="77" t="s">
        <v>33</v>
      </c>
      <c r="B65" s="81">
        <v>316</v>
      </c>
      <c r="C65" s="75">
        <v>37786</v>
      </c>
      <c r="D65" s="75">
        <v>37786</v>
      </c>
    </row>
    <row r="66" spans="1:4" s="16" customFormat="1" ht="19.5" customHeight="1">
      <c r="A66" s="79" t="s">
        <v>291</v>
      </c>
      <c r="B66" s="80">
        <v>400</v>
      </c>
      <c r="C66" s="76">
        <f>SUM(C59:C65)</f>
        <v>708780</v>
      </c>
      <c r="D66" s="76">
        <f>SUM(D59:D65)</f>
        <v>708780</v>
      </c>
    </row>
    <row r="67" spans="1:4" s="16" customFormat="1" ht="19.5" customHeight="1">
      <c r="A67" s="79" t="s">
        <v>34</v>
      </c>
      <c r="B67" s="80" t="s">
        <v>69</v>
      </c>
      <c r="C67" s="76" t="s">
        <v>69</v>
      </c>
      <c r="D67" s="76" t="s">
        <v>69</v>
      </c>
    </row>
    <row r="68" spans="1:4" s="16" customFormat="1" ht="15" customHeight="1">
      <c r="A68" s="77" t="s">
        <v>95</v>
      </c>
      <c r="B68" s="81">
        <v>410</v>
      </c>
      <c r="C68" s="75">
        <v>600190</v>
      </c>
      <c r="D68" s="75">
        <v>600190</v>
      </c>
    </row>
    <row r="69" spans="1:4" s="16" customFormat="1" ht="15" customHeight="1">
      <c r="A69" s="77" t="s">
        <v>35</v>
      </c>
      <c r="B69" s="81">
        <v>411</v>
      </c>
      <c r="C69" s="75">
        <v>19</v>
      </c>
      <c r="D69" s="75">
        <v>19</v>
      </c>
    </row>
    <row r="70" spans="1:4" s="16" customFormat="1" ht="15" customHeight="1">
      <c r="A70" s="77" t="s">
        <v>36</v>
      </c>
      <c r="B70" s="81">
        <v>412</v>
      </c>
      <c r="C70" s="75">
        <v>-190</v>
      </c>
      <c r="D70" s="75">
        <v>-190</v>
      </c>
    </row>
    <row r="71" spans="1:4" s="16" customFormat="1" ht="15" customHeight="1">
      <c r="A71" s="77" t="s">
        <v>96</v>
      </c>
      <c r="B71" s="81">
        <v>413</v>
      </c>
      <c r="C71" s="75">
        <f>D71+'форма 2'!C38</f>
        <v>174988</v>
      </c>
      <c r="D71" s="75">
        <v>184755</v>
      </c>
    </row>
    <row r="72" spans="1:4" s="16" customFormat="1" ht="15" customHeight="1">
      <c r="A72" s="77" t="s">
        <v>97</v>
      </c>
      <c r="B72" s="81">
        <v>414</v>
      </c>
      <c r="C72" s="75">
        <f>D72+'форма 2'!C24+'форма 2'!C37</f>
        <v>1601752</v>
      </c>
      <c r="D72" s="75">
        <v>1614413</v>
      </c>
    </row>
    <row r="73" spans="1:4" s="16" customFormat="1" ht="30" customHeight="1">
      <c r="A73" s="77" t="s">
        <v>98</v>
      </c>
      <c r="B73" s="81">
        <v>420</v>
      </c>
      <c r="C73" s="36">
        <f>SUM(C68:C72)</f>
        <v>2376759</v>
      </c>
      <c r="D73" s="36">
        <f>SUM(D68:D72)</f>
        <v>2399187</v>
      </c>
    </row>
    <row r="74" spans="1:4" s="16" customFormat="1" ht="13.5">
      <c r="A74" s="77" t="s">
        <v>99</v>
      </c>
      <c r="B74" s="81">
        <v>421</v>
      </c>
      <c r="C74" s="75"/>
      <c r="D74" s="75"/>
    </row>
    <row r="75" spans="1:4" s="16" customFormat="1" ht="19.5" customHeight="1">
      <c r="A75" s="79" t="s">
        <v>292</v>
      </c>
      <c r="B75" s="80">
        <v>500</v>
      </c>
      <c r="C75" s="76">
        <f>C73</f>
        <v>2376759</v>
      </c>
      <c r="D75" s="76">
        <f>D73</f>
        <v>2399187</v>
      </c>
    </row>
    <row r="76" spans="1:4" s="16" customFormat="1" ht="19.5" customHeight="1">
      <c r="A76" s="79" t="s">
        <v>293</v>
      </c>
      <c r="B76" s="80" t="s">
        <v>69</v>
      </c>
      <c r="C76" s="76">
        <f>C75+C66+C56</f>
        <v>4387503</v>
      </c>
      <c r="D76" s="76">
        <f>D75+D66+D56</f>
        <v>4288642</v>
      </c>
    </row>
    <row r="77" spans="1:4" s="16" customFormat="1" ht="13.5">
      <c r="A77" s="83" t="s">
        <v>37</v>
      </c>
      <c r="B77" s="9" t="s">
        <v>69</v>
      </c>
      <c r="C77" s="19">
        <f>C91</f>
        <v>3961.717863105175</v>
      </c>
      <c r="D77" s="19">
        <f>D91</f>
        <v>3992.275</v>
      </c>
    </row>
    <row r="78" spans="1:4" s="16" customFormat="1" ht="13.5">
      <c r="A78" s="84"/>
      <c r="B78" s="9"/>
      <c r="C78" s="21"/>
      <c r="D78" s="85"/>
    </row>
    <row r="79" spans="1:4" s="16" customFormat="1" ht="13.5">
      <c r="A79" s="30" t="s">
        <v>144</v>
      </c>
      <c r="B79" s="9" t="s">
        <v>69</v>
      </c>
      <c r="C79" s="21"/>
      <c r="D79" s="20" t="s">
        <v>69</v>
      </c>
    </row>
    <row r="80" spans="1:4" s="16" customFormat="1" ht="12.75" customHeight="1">
      <c r="A80" s="22" t="s">
        <v>100</v>
      </c>
      <c r="B80" s="9" t="s">
        <v>69</v>
      </c>
      <c r="C80" s="21"/>
      <c r="D80" s="86" t="s">
        <v>101</v>
      </c>
    </row>
    <row r="81" spans="1:4" s="16" customFormat="1" ht="19.5" customHeight="1">
      <c r="A81" s="30" t="s">
        <v>102</v>
      </c>
      <c r="B81" s="9" t="s">
        <v>69</v>
      </c>
      <c r="C81" s="21"/>
      <c r="D81" s="20" t="s">
        <v>69</v>
      </c>
    </row>
    <row r="82" spans="1:4" ht="12.75" customHeight="1">
      <c r="A82" s="11" t="s">
        <v>103</v>
      </c>
      <c r="B82" s="9" t="s">
        <v>69</v>
      </c>
      <c r="C82" s="21"/>
      <c r="D82" s="87" t="s">
        <v>101</v>
      </c>
    </row>
    <row r="83" spans="1:4" ht="12.75">
      <c r="A83" s="130" t="s">
        <v>104</v>
      </c>
      <c r="B83" s="130"/>
      <c r="C83" s="130"/>
      <c r="D83" s="130"/>
    </row>
    <row r="84" spans="1:4" ht="13.5">
      <c r="A84" s="88"/>
      <c r="B84" s="89"/>
      <c r="C84" s="43">
        <f>C45-C76</f>
        <v>0</v>
      </c>
      <c r="D84" s="43">
        <f>D45-D76</f>
        <v>0</v>
      </c>
    </row>
    <row r="85" spans="1:4" ht="13.5">
      <c r="A85" s="88" t="s">
        <v>135</v>
      </c>
      <c r="B85" s="89"/>
      <c r="C85" s="88"/>
      <c r="D85" s="88"/>
    </row>
    <row r="86" spans="1:4" ht="13.5">
      <c r="A86" s="88" t="s">
        <v>138</v>
      </c>
      <c r="B86" s="89"/>
      <c r="C86" s="90">
        <f>C45</f>
        <v>4387503</v>
      </c>
      <c r="D86" s="90">
        <f>D45</f>
        <v>4288642</v>
      </c>
    </row>
    <row r="87" spans="1:4" ht="13.5">
      <c r="A87" s="88" t="s">
        <v>139</v>
      </c>
      <c r="B87" s="89"/>
      <c r="C87" s="90">
        <f>C41</f>
        <v>3690</v>
      </c>
      <c r="D87" s="90">
        <f>D41</f>
        <v>3822</v>
      </c>
    </row>
    <row r="88" spans="1:4" ht="13.5">
      <c r="A88" s="88" t="s">
        <v>140</v>
      </c>
      <c r="B88" s="89"/>
      <c r="C88" s="90">
        <f>C56+C66</f>
        <v>2010744</v>
      </c>
      <c r="D88" s="90">
        <f>D56+D66</f>
        <v>1889455</v>
      </c>
    </row>
    <row r="89" spans="1:4" ht="13.5">
      <c r="A89" s="88" t="s">
        <v>141</v>
      </c>
      <c r="B89" s="89"/>
      <c r="C89" s="90">
        <f>C86-C87-C88</f>
        <v>2373069</v>
      </c>
      <c r="D89" s="90">
        <f>D86-D87-D88</f>
        <v>2395365</v>
      </c>
    </row>
    <row r="90" spans="1:4" ht="13.5">
      <c r="A90" s="88" t="s">
        <v>136</v>
      </c>
      <c r="B90" s="89"/>
      <c r="C90" s="88">
        <v>599</v>
      </c>
      <c r="D90" s="88">
        <v>600</v>
      </c>
    </row>
    <row r="91" spans="1:4" ht="13.5">
      <c r="A91" s="88" t="s">
        <v>137</v>
      </c>
      <c r="B91" s="89"/>
      <c r="C91" s="91">
        <f>C89/C90</f>
        <v>3961.717863105175</v>
      </c>
      <c r="D91" s="91">
        <f>D89/D90</f>
        <v>3992.275</v>
      </c>
    </row>
    <row r="92" spans="1:4" ht="13.5">
      <c r="A92" s="88"/>
      <c r="B92" s="89"/>
      <c r="C92" s="88"/>
      <c r="D92" s="90"/>
    </row>
    <row r="93" spans="1:4" ht="13.5">
      <c r="A93" s="106"/>
      <c r="B93" s="107"/>
      <c r="C93" s="106"/>
      <c r="D93" s="106"/>
    </row>
  </sheetData>
  <sheetProtection/>
  <mergeCells count="5">
    <mergeCell ref="A83:D83"/>
    <mergeCell ref="A15:D15"/>
    <mergeCell ref="A11:D11"/>
    <mergeCell ref="A12:D12"/>
    <mergeCell ref="A46:D46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A57" sqref="A1:D57"/>
    </sheetView>
  </sheetViews>
  <sheetFormatPr defaultColWidth="9.140625" defaultRowHeight="12.75"/>
  <cols>
    <col min="1" max="1" width="67.8515625" style="1" customWidth="1"/>
    <col min="2" max="2" width="5.28125" style="1" customWidth="1"/>
    <col min="3" max="3" width="14.7109375" style="1" customWidth="1"/>
    <col min="4" max="4" width="17.28125" style="1" customWidth="1"/>
  </cols>
  <sheetData>
    <row r="1" ht="13.5">
      <c r="A1" s="1" t="s">
        <v>151</v>
      </c>
    </row>
    <row r="3" spans="1:4" ht="13.5">
      <c r="A3" s="123" t="s">
        <v>146</v>
      </c>
      <c r="B3" s="123"/>
      <c r="C3" s="123"/>
      <c r="D3" s="123"/>
    </row>
    <row r="4" spans="1:4" ht="13.5">
      <c r="A4" s="123" t="s">
        <v>295</v>
      </c>
      <c r="B4" s="123"/>
      <c r="C4" s="123"/>
      <c r="D4" s="123"/>
    </row>
    <row r="5" spans="1:4" ht="13.5">
      <c r="A5" s="136" t="s">
        <v>147</v>
      </c>
      <c r="B5" s="136"/>
      <c r="C5" s="136"/>
      <c r="D5" s="136"/>
    </row>
    <row r="6" spans="1:4" ht="35.25" customHeight="1">
      <c r="A6" s="17" t="s">
        <v>0</v>
      </c>
      <c r="B6" s="28" t="s">
        <v>4</v>
      </c>
      <c r="C6" s="24">
        <v>42825</v>
      </c>
      <c r="D6" s="24">
        <v>42460</v>
      </c>
    </row>
    <row r="7" spans="1:4" ht="13.5">
      <c r="A7" s="25" t="s">
        <v>105</v>
      </c>
      <c r="B7" s="27" t="s">
        <v>6</v>
      </c>
      <c r="C7" s="73">
        <v>1158491</v>
      </c>
      <c r="D7" s="73">
        <v>448730</v>
      </c>
    </row>
    <row r="8" spans="1:4" ht="13.5">
      <c r="A8" s="25" t="s">
        <v>106</v>
      </c>
      <c r="B8" s="27" t="s">
        <v>7</v>
      </c>
      <c r="C8" s="73">
        <v>840386</v>
      </c>
      <c r="D8" s="73">
        <v>409196</v>
      </c>
    </row>
    <row r="9" spans="1:4" ht="13.5">
      <c r="A9" s="26" t="s">
        <v>107</v>
      </c>
      <c r="B9" s="54" t="s">
        <v>8</v>
      </c>
      <c r="C9" s="74">
        <f>C7-C8</f>
        <v>318105</v>
      </c>
      <c r="D9" s="74">
        <f>D7-D8</f>
        <v>39534</v>
      </c>
    </row>
    <row r="10" spans="1:4" ht="13.5">
      <c r="A10" s="25" t="s">
        <v>57</v>
      </c>
      <c r="B10" s="27" t="s">
        <v>10</v>
      </c>
      <c r="C10" s="73">
        <v>30540</v>
      </c>
      <c r="D10" s="73">
        <v>33608</v>
      </c>
    </row>
    <row r="11" spans="1:4" ht="13.5">
      <c r="A11" s="25" t="s">
        <v>2</v>
      </c>
      <c r="B11" s="27" t="s">
        <v>11</v>
      </c>
      <c r="C11" s="73">
        <v>294061</v>
      </c>
      <c r="D11" s="73">
        <v>262462</v>
      </c>
    </row>
    <row r="12" spans="1:4" ht="13.5">
      <c r="A12" s="25" t="s">
        <v>3</v>
      </c>
      <c r="B12" s="27" t="s">
        <v>12</v>
      </c>
      <c r="C12" s="73">
        <f>12825-3366</f>
        <v>9459</v>
      </c>
      <c r="D12" s="73">
        <v>15159</v>
      </c>
    </row>
    <row r="13" spans="1:4" ht="13.5">
      <c r="A13" s="25" t="s">
        <v>1</v>
      </c>
      <c r="B13" s="27" t="s">
        <v>14</v>
      </c>
      <c r="C13" s="73">
        <f>5879-3366</f>
        <v>2513</v>
      </c>
      <c r="D13" s="73">
        <v>9274</v>
      </c>
    </row>
    <row r="14" spans="1:4" ht="13.5">
      <c r="A14" s="26" t="s">
        <v>108</v>
      </c>
      <c r="B14" s="54" t="s">
        <v>16</v>
      </c>
      <c r="C14" s="74">
        <f>C9-C10-C11-C12+C13</f>
        <v>-13442</v>
      </c>
      <c r="D14" s="74">
        <f>D9-D10-D11-D12+D13</f>
        <v>-262421</v>
      </c>
    </row>
    <row r="15" spans="1:4" ht="13.5">
      <c r="A15" s="25" t="s">
        <v>109</v>
      </c>
      <c r="B15" s="27" t="s">
        <v>17</v>
      </c>
      <c r="C15" s="73">
        <v>1242</v>
      </c>
      <c r="D15" s="73"/>
    </row>
    <row r="16" spans="1:4" ht="13.5">
      <c r="A16" s="25" t="s">
        <v>58</v>
      </c>
      <c r="B16" s="27" t="s">
        <v>19</v>
      </c>
      <c r="C16" s="73">
        <v>10228</v>
      </c>
      <c r="D16" s="73">
        <v>12737</v>
      </c>
    </row>
    <row r="17" spans="1:4" ht="27">
      <c r="A17" s="25" t="s">
        <v>110</v>
      </c>
      <c r="B17" s="27" t="s">
        <v>20</v>
      </c>
      <c r="C17" s="73"/>
      <c r="D17" s="73"/>
    </row>
    <row r="18" spans="1:4" ht="13.5">
      <c r="A18" s="25" t="s">
        <v>111</v>
      </c>
      <c r="B18" s="27" t="s">
        <v>22</v>
      </c>
      <c r="C18" s="73"/>
      <c r="D18" s="73"/>
    </row>
    <row r="19" spans="1:4" ht="13.5">
      <c r="A19" s="25" t="s">
        <v>112</v>
      </c>
      <c r="B19" s="27" t="s">
        <v>24</v>
      </c>
      <c r="C19" s="73"/>
      <c r="D19" s="73"/>
    </row>
    <row r="20" spans="1:4" ht="13.5">
      <c r="A20" s="26" t="s">
        <v>113</v>
      </c>
      <c r="B20" s="28">
        <v>100</v>
      </c>
      <c r="C20" s="74">
        <f>C14-C16+C15</f>
        <v>-22428</v>
      </c>
      <c r="D20" s="74">
        <f>D14-D16+D15</f>
        <v>-275158</v>
      </c>
    </row>
    <row r="21" spans="1:4" ht="13.5">
      <c r="A21" s="25" t="s">
        <v>59</v>
      </c>
      <c r="B21" s="29">
        <v>101</v>
      </c>
      <c r="C21" s="73"/>
      <c r="D21" s="73"/>
    </row>
    <row r="22" spans="1:4" ht="27">
      <c r="A22" s="26" t="s">
        <v>114</v>
      </c>
      <c r="B22" s="28">
        <v>200</v>
      </c>
      <c r="C22" s="74">
        <f>C20-C21</f>
        <v>-22428</v>
      </c>
      <c r="D22" s="74">
        <f>D20-D21</f>
        <v>-275158</v>
      </c>
    </row>
    <row r="23" spans="1:4" ht="13.5">
      <c r="A23" s="25" t="s">
        <v>115</v>
      </c>
      <c r="B23" s="29">
        <v>201</v>
      </c>
      <c r="C23" s="73"/>
      <c r="D23" s="73"/>
    </row>
    <row r="24" spans="1:4" ht="13.5">
      <c r="A24" s="26" t="s">
        <v>116</v>
      </c>
      <c r="B24" s="28">
        <v>300</v>
      </c>
      <c r="C24" s="74">
        <f>C22</f>
        <v>-22428</v>
      </c>
      <c r="D24" s="74">
        <f>D22</f>
        <v>-275158</v>
      </c>
    </row>
    <row r="25" spans="1:4" ht="13.5">
      <c r="A25" s="25" t="s">
        <v>60</v>
      </c>
      <c r="B25" s="29" t="s">
        <v>69</v>
      </c>
      <c r="C25" s="92"/>
      <c r="D25" s="92"/>
    </row>
    <row r="26" spans="1:4" ht="13.5">
      <c r="A26" s="25" t="s">
        <v>117</v>
      </c>
      <c r="B26" s="29" t="s">
        <v>69</v>
      </c>
      <c r="C26" s="92"/>
      <c r="D26" s="92"/>
    </row>
    <row r="27" spans="1:4" ht="18.75" customHeight="1">
      <c r="A27" s="26" t="s">
        <v>118</v>
      </c>
      <c r="B27" s="28">
        <v>400</v>
      </c>
      <c r="C27" s="93"/>
      <c r="D27" s="93"/>
    </row>
    <row r="28" spans="1:4" ht="13.5">
      <c r="A28" s="45" t="s">
        <v>40</v>
      </c>
      <c r="B28" s="55"/>
      <c r="C28" s="14"/>
      <c r="D28" s="14"/>
    </row>
    <row r="29" spans="1:4" ht="13.5">
      <c r="A29" s="25" t="s">
        <v>55</v>
      </c>
      <c r="B29" s="29">
        <v>410</v>
      </c>
      <c r="C29" s="92"/>
      <c r="D29" s="92"/>
    </row>
    <row r="30" spans="1:4" ht="15.75" customHeight="1">
      <c r="A30" s="25" t="s">
        <v>119</v>
      </c>
      <c r="B30" s="29">
        <v>411</v>
      </c>
      <c r="C30" s="92"/>
      <c r="D30" s="92"/>
    </row>
    <row r="31" spans="1:4" ht="32.25" customHeight="1">
      <c r="A31" s="25" t="s">
        <v>120</v>
      </c>
      <c r="B31" s="29">
        <v>412</v>
      </c>
      <c r="C31" s="92"/>
      <c r="D31" s="92"/>
    </row>
    <row r="32" spans="1:4" ht="13.5">
      <c r="A32" s="25" t="s">
        <v>121</v>
      </c>
      <c r="B32" s="29">
        <v>413</v>
      </c>
      <c r="C32" s="92"/>
      <c r="D32" s="92"/>
    </row>
    <row r="33" spans="1:4" ht="27">
      <c r="A33" s="25" t="s">
        <v>122</v>
      </c>
      <c r="B33" s="29">
        <v>414</v>
      </c>
      <c r="C33" s="92"/>
      <c r="D33" s="92"/>
    </row>
    <row r="34" spans="1:4" ht="13.5">
      <c r="A34" s="25" t="s">
        <v>123</v>
      </c>
      <c r="B34" s="29">
        <v>415</v>
      </c>
      <c r="C34" s="92"/>
      <c r="D34" s="92"/>
    </row>
    <row r="35" spans="1:4" ht="13.5">
      <c r="A35" s="25" t="s">
        <v>124</v>
      </c>
      <c r="B35" s="29">
        <v>416</v>
      </c>
      <c r="C35" s="92"/>
      <c r="D35" s="92"/>
    </row>
    <row r="36" spans="1:4" ht="13.5">
      <c r="A36" s="34" t="s">
        <v>143</v>
      </c>
      <c r="B36" s="29">
        <v>417</v>
      </c>
      <c r="C36" s="92"/>
      <c r="D36" s="92"/>
    </row>
    <row r="37" spans="1:4" ht="13.5">
      <c r="A37" s="25" t="s">
        <v>125</v>
      </c>
      <c r="B37" s="29">
        <v>418</v>
      </c>
      <c r="C37" s="73">
        <v>9767</v>
      </c>
      <c r="D37" s="73">
        <v>9554</v>
      </c>
    </row>
    <row r="38" spans="1:4" ht="13.5">
      <c r="A38" t="s">
        <v>149</v>
      </c>
      <c r="B38" s="29">
        <v>419</v>
      </c>
      <c r="C38" s="73">
        <v>-9767</v>
      </c>
      <c r="D38" s="73">
        <v>-9554</v>
      </c>
    </row>
    <row r="39" spans="1:4" ht="13.5">
      <c r="A39" s="25" t="s">
        <v>126</v>
      </c>
      <c r="B39" s="29">
        <v>420</v>
      </c>
      <c r="C39" s="73"/>
      <c r="D39" s="73"/>
    </row>
    <row r="40" spans="1:4" ht="13.5">
      <c r="A40" s="26" t="s">
        <v>127</v>
      </c>
      <c r="B40" s="28">
        <v>500</v>
      </c>
      <c r="C40" s="74">
        <f>C24</f>
        <v>-22428</v>
      </c>
      <c r="D40" s="74">
        <f>D24</f>
        <v>-275158</v>
      </c>
    </row>
    <row r="41" spans="1:4" ht="13.5">
      <c r="A41" s="25" t="s">
        <v>61</v>
      </c>
      <c r="B41" s="29" t="s">
        <v>69</v>
      </c>
      <c r="C41" s="73" t="s">
        <v>69</v>
      </c>
      <c r="D41" s="73" t="s">
        <v>69</v>
      </c>
    </row>
    <row r="42" spans="1:4" ht="13.5">
      <c r="A42" s="25" t="s">
        <v>60</v>
      </c>
      <c r="B42" s="29" t="s">
        <v>69</v>
      </c>
      <c r="C42" s="73"/>
      <c r="D42" s="73"/>
    </row>
    <row r="43" spans="1:4" ht="13.5">
      <c r="A43" s="25" t="s">
        <v>62</v>
      </c>
      <c r="B43" s="29" t="s">
        <v>69</v>
      </c>
      <c r="C43" s="73">
        <f>C40</f>
        <v>-22428</v>
      </c>
      <c r="D43" s="73">
        <f>D40</f>
        <v>-275158</v>
      </c>
    </row>
    <row r="44" spans="1:4" ht="13.5">
      <c r="A44" s="26" t="s">
        <v>63</v>
      </c>
      <c r="B44" s="28">
        <v>600</v>
      </c>
      <c r="C44" s="93"/>
      <c r="D44" s="93"/>
    </row>
    <row r="45" spans="1:4" ht="13.5">
      <c r="A45" s="46" t="s">
        <v>40</v>
      </c>
      <c r="B45" s="55"/>
      <c r="C45" s="14"/>
      <c r="D45" s="14"/>
    </row>
    <row r="46" spans="1:4" ht="13.5">
      <c r="A46" s="25" t="s">
        <v>64</v>
      </c>
      <c r="B46" s="29" t="s">
        <v>69</v>
      </c>
      <c r="C46" s="92" t="s">
        <v>69</v>
      </c>
      <c r="D46" s="92" t="s">
        <v>69</v>
      </c>
    </row>
    <row r="47" spans="1:4" ht="13.5">
      <c r="A47" s="25" t="s">
        <v>65</v>
      </c>
      <c r="B47" s="29" t="s">
        <v>69</v>
      </c>
      <c r="C47" s="73">
        <f>C43/600</f>
        <v>-37.38</v>
      </c>
      <c r="D47" s="73">
        <f>D43/600</f>
        <v>-458.5966666666667</v>
      </c>
    </row>
    <row r="48" spans="1:4" ht="13.5">
      <c r="A48" s="25" t="s">
        <v>66</v>
      </c>
      <c r="B48" s="29" t="s">
        <v>69</v>
      </c>
      <c r="C48" s="92"/>
      <c r="D48" s="92"/>
    </row>
    <row r="49" spans="1:4" ht="13.5">
      <c r="A49" s="25" t="s">
        <v>67</v>
      </c>
      <c r="B49" s="29" t="s">
        <v>69</v>
      </c>
      <c r="C49" s="92" t="s">
        <v>69</v>
      </c>
      <c r="D49" s="92" t="s">
        <v>69</v>
      </c>
    </row>
    <row r="50" spans="1:4" ht="13.5">
      <c r="A50" s="25" t="s">
        <v>65</v>
      </c>
      <c r="B50" s="29" t="s">
        <v>69</v>
      </c>
      <c r="C50" s="92"/>
      <c r="D50" s="92"/>
    </row>
    <row r="51" spans="1:4" ht="13.5">
      <c r="A51" s="25" t="s">
        <v>66</v>
      </c>
      <c r="B51" s="29" t="s">
        <v>69</v>
      </c>
      <c r="C51" s="14"/>
      <c r="D51" s="92"/>
    </row>
    <row r="52" spans="1:4" ht="13.5">
      <c r="A52" s="18" t="s">
        <v>69</v>
      </c>
      <c r="B52" s="56" t="s">
        <v>69</v>
      </c>
      <c r="C52" s="96"/>
      <c r="D52" s="18" t="s">
        <v>69</v>
      </c>
    </row>
    <row r="53" spans="1:4" ht="13.5">
      <c r="A53" s="30" t="s">
        <v>144</v>
      </c>
      <c r="B53" s="57" t="s">
        <v>69</v>
      </c>
      <c r="C53" s="21"/>
      <c r="D53" s="20" t="s">
        <v>69</v>
      </c>
    </row>
    <row r="54" spans="1:4" ht="12.75" customHeight="1">
      <c r="A54" s="11" t="s">
        <v>100</v>
      </c>
      <c r="B54" s="21" t="s">
        <v>69</v>
      </c>
      <c r="C54" s="21"/>
      <c r="D54" s="23" t="s">
        <v>101</v>
      </c>
    </row>
    <row r="55" spans="1:4" ht="13.5">
      <c r="A55" s="30" t="s">
        <v>102</v>
      </c>
      <c r="B55" s="21" t="s">
        <v>69</v>
      </c>
      <c r="C55" s="21"/>
      <c r="D55" s="20" t="s">
        <v>69</v>
      </c>
    </row>
    <row r="56" spans="1:4" ht="13.5">
      <c r="A56" s="11" t="s">
        <v>103</v>
      </c>
      <c r="B56" s="9" t="s">
        <v>69</v>
      </c>
      <c r="C56" s="21"/>
      <c r="D56" s="12" t="s">
        <v>101</v>
      </c>
    </row>
    <row r="57" spans="1:4" ht="12.75">
      <c r="A57" s="135" t="s">
        <v>104</v>
      </c>
      <c r="B57" s="135"/>
      <c r="C57" s="135"/>
      <c r="D57" s="135"/>
    </row>
    <row r="58" spans="1:4" ht="13.5">
      <c r="A58" s="21"/>
      <c r="B58" s="21"/>
      <c r="C58" s="21"/>
      <c r="D58" s="21"/>
    </row>
    <row r="60" spans="1:4" ht="13.5">
      <c r="A60" s="37" t="s">
        <v>297</v>
      </c>
      <c r="B60" s="37"/>
      <c r="C60" s="104">
        <v>22584</v>
      </c>
      <c r="D60" s="104">
        <v>85666</v>
      </c>
    </row>
    <row r="61" spans="1:4" ht="13.5">
      <c r="A61" s="37" t="s">
        <v>301</v>
      </c>
      <c r="B61" s="37"/>
      <c r="C61" s="104">
        <v>32919</v>
      </c>
      <c r="D61" s="104">
        <v>134062</v>
      </c>
    </row>
    <row r="62" spans="1:4" ht="13.5">
      <c r="A62" s="37" t="s">
        <v>303</v>
      </c>
      <c r="B62" s="37"/>
      <c r="C62" s="104">
        <v>3327</v>
      </c>
      <c r="D62" s="104">
        <v>13492</v>
      </c>
    </row>
    <row r="63" spans="1:4" ht="13.5">
      <c r="A63" s="37" t="s">
        <v>302</v>
      </c>
      <c r="B63" s="37"/>
      <c r="C63" s="104">
        <v>42505</v>
      </c>
      <c r="D63" s="104">
        <v>194666</v>
      </c>
    </row>
    <row r="64" spans="1:4" ht="13.5">
      <c r="A64" s="37" t="s">
        <v>303</v>
      </c>
      <c r="B64" s="37"/>
      <c r="C64" s="104">
        <v>4676</v>
      </c>
      <c r="D64" s="104">
        <v>21413</v>
      </c>
    </row>
    <row r="65" spans="1:4" ht="13.5">
      <c r="A65" s="37" t="s">
        <v>298</v>
      </c>
      <c r="B65" s="37"/>
      <c r="C65" s="104">
        <v>42022</v>
      </c>
      <c r="D65" s="104">
        <v>242040</v>
      </c>
    </row>
    <row r="66" spans="1:4" ht="13.5">
      <c r="A66" s="37" t="s">
        <v>306</v>
      </c>
      <c r="B66" s="37"/>
      <c r="C66" s="104">
        <f>69+625</f>
        <v>694</v>
      </c>
      <c r="D66" s="104">
        <f>5449+168+2328</f>
        <v>7945</v>
      </c>
    </row>
    <row r="67" spans="1:4" ht="13.5">
      <c r="A67" s="37" t="s">
        <v>305</v>
      </c>
      <c r="B67" s="37"/>
      <c r="C67" s="104"/>
      <c r="D67" s="104">
        <v>258</v>
      </c>
    </row>
    <row r="68" spans="1:4" ht="13.5">
      <c r="A68" s="37" t="s">
        <v>304</v>
      </c>
      <c r="B68" s="37"/>
      <c r="C68" s="104">
        <v>60292</v>
      </c>
      <c r="D68" s="104">
        <v>16787</v>
      </c>
    </row>
    <row r="69" spans="1:4" s="48" customFormat="1" ht="13.5">
      <c r="A69" s="49" t="s">
        <v>299</v>
      </c>
      <c r="B69" s="49"/>
      <c r="C69" s="105">
        <f>SUM(C60:C68)</f>
        <v>209019</v>
      </c>
      <c r="D69" s="105">
        <f>SUM(D60:D68)</f>
        <v>716329</v>
      </c>
    </row>
    <row r="70" spans="1:4" ht="13.5">
      <c r="A70" s="49" t="s">
        <v>300</v>
      </c>
      <c r="B70" s="49"/>
      <c r="C70" s="105">
        <f>C43+C69</f>
        <v>186591</v>
      </c>
      <c r="D70" s="105">
        <f>D43+D69</f>
        <v>441171</v>
      </c>
    </row>
    <row r="71" ht="13.5">
      <c r="D71" s="42"/>
    </row>
    <row r="72" ht="13.5">
      <c r="D72" s="42"/>
    </row>
    <row r="73" ht="13.5">
      <c r="D73" s="42"/>
    </row>
    <row r="74" ht="13.5">
      <c r="D74" s="42"/>
    </row>
    <row r="75" ht="13.5">
      <c r="D75" s="42"/>
    </row>
    <row r="76" ht="13.5">
      <c r="D76" s="42"/>
    </row>
    <row r="77" ht="13.5">
      <c r="D77" s="42"/>
    </row>
    <row r="78" ht="13.5">
      <c r="D78" s="42"/>
    </row>
    <row r="79" ht="13.5">
      <c r="D79" s="42"/>
    </row>
    <row r="80" ht="13.5">
      <c r="D80" s="42"/>
    </row>
    <row r="81" ht="13.5">
      <c r="D81" s="42"/>
    </row>
    <row r="82" ht="13.5">
      <c r="D82" s="42"/>
    </row>
    <row r="83" ht="13.5">
      <c r="D83" s="42"/>
    </row>
    <row r="84" ht="13.5">
      <c r="D84" s="42"/>
    </row>
    <row r="85" ht="13.5">
      <c r="D85" s="42"/>
    </row>
    <row r="86" ht="13.5">
      <c r="D86" s="42"/>
    </row>
    <row r="87" ht="13.5">
      <c r="D87" s="42"/>
    </row>
    <row r="88" ht="13.5">
      <c r="D88" s="42"/>
    </row>
    <row r="89" ht="13.5">
      <c r="D89" s="42"/>
    </row>
    <row r="90" ht="13.5">
      <c r="D90" s="42"/>
    </row>
    <row r="91" ht="13.5">
      <c r="D91" s="42"/>
    </row>
    <row r="92" ht="13.5">
      <c r="D92" s="42"/>
    </row>
    <row r="93" ht="13.5">
      <c r="D93" s="42"/>
    </row>
    <row r="94" ht="13.5">
      <c r="D94" s="42"/>
    </row>
    <row r="95" ht="13.5">
      <c r="D95" s="42"/>
    </row>
    <row r="96" ht="13.5">
      <c r="D96" s="42"/>
    </row>
    <row r="97" ht="13.5">
      <c r="D97" s="42"/>
    </row>
    <row r="98" ht="13.5">
      <c r="D98" s="42"/>
    </row>
    <row r="99" ht="13.5">
      <c r="D99" s="42"/>
    </row>
    <row r="100" ht="13.5">
      <c r="D100" s="42"/>
    </row>
    <row r="101" ht="13.5">
      <c r="D101" s="42"/>
    </row>
    <row r="102" ht="13.5">
      <c r="D102" s="42"/>
    </row>
    <row r="103" ht="13.5">
      <c r="D103" s="42"/>
    </row>
    <row r="104" ht="13.5">
      <c r="D104" s="42"/>
    </row>
    <row r="105" ht="13.5">
      <c r="D105" s="42"/>
    </row>
    <row r="106" ht="13.5">
      <c r="D106" s="42"/>
    </row>
    <row r="107" ht="13.5">
      <c r="D107" s="42"/>
    </row>
    <row r="108" ht="13.5">
      <c r="D108" s="42"/>
    </row>
    <row r="109" ht="13.5">
      <c r="D109" s="42"/>
    </row>
    <row r="110" ht="13.5">
      <c r="D110" s="42"/>
    </row>
    <row r="111" ht="13.5">
      <c r="D111" s="42"/>
    </row>
    <row r="112" ht="13.5">
      <c r="D112" s="42"/>
    </row>
    <row r="113" ht="13.5">
      <c r="D113" s="42"/>
    </row>
    <row r="114" ht="13.5">
      <c r="D114" s="42"/>
    </row>
    <row r="115" ht="13.5">
      <c r="D115" s="42"/>
    </row>
    <row r="116" ht="13.5">
      <c r="D116" s="42"/>
    </row>
    <row r="117" ht="13.5">
      <c r="D117" s="42"/>
    </row>
    <row r="118" ht="13.5">
      <c r="D118" s="42"/>
    </row>
    <row r="119" ht="13.5">
      <c r="D119" s="42"/>
    </row>
    <row r="120" ht="13.5">
      <c r="D120" s="42"/>
    </row>
    <row r="121" ht="13.5">
      <c r="D121" s="42"/>
    </row>
    <row r="122" ht="13.5">
      <c r="D122" s="42"/>
    </row>
    <row r="123" ht="13.5">
      <c r="D123" s="42"/>
    </row>
    <row r="124" ht="13.5">
      <c r="D124" s="42"/>
    </row>
    <row r="125" ht="13.5">
      <c r="D125" s="42"/>
    </row>
  </sheetData>
  <sheetProtection/>
  <mergeCells count="4">
    <mergeCell ref="A57:D57"/>
    <mergeCell ref="A3:D3"/>
    <mergeCell ref="A4:D4"/>
    <mergeCell ref="A5:D5"/>
  </mergeCells>
  <printOptions/>
  <pageMargins left="0.5118110236220472" right="0.2755905511811024" top="0.31" bottom="0.17" header="0.2755905511811024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2017-05-23T04:09:59Z</cp:lastPrinted>
  <dcterms:created xsi:type="dcterms:W3CDTF">1996-10-08T23:32:33Z</dcterms:created>
  <dcterms:modified xsi:type="dcterms:W3CDTF">2017-05-23T04:19:54Z</dcterms:modified>
  <cp:category/>
  <cp:version/>
  <cp:contentType/>
  <cp:contentStatus/>
</cp:coreProperties>
</file>