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2" tabRatio="444"/>
  </bookViews>
  <sheets>
    <sheet name="Баланс" sheetId="1" r:id="rId1"/>
    <sheet name="ОПиУ" sheetId="2" r:id="rId2"/>
    <sheet name="ОДДС" sheetId="3" r:id="rId3"/>
    <sheet name="СК" sheetId="4" r:id="rId4"/>
  </sheets>
  <calcPr calcId="125725"/>
</workbook>
</file>

<file path=xl/calcChain.xml><?xml version="1.0" encoding="utf-8"?>
<calcChain xmlns="http://schemas.openxmlformats.org/spreadsheetml/2006/main">
  <c r="U25" i="2"/>
  <c r="AB29" i="3"/>
  <c r="AH70"/>
  <c r="AH77" s="1"/>
  <c r="AH21"/>
  <c r="Z22" i="2"/>
  <c r="BH51" i="4" l="1"/>
  <c r="BH18"/>
  <c r="BV18" s="1"/>
  <c r="BH36"/>
  <c r="BH47"/>
  <c r="I70" i="1" l="1"/>
  <c r="I66"/>
  <c r="I80"/>
  <c r="I67"/>
  <c r="I63"/>
  <c r="I77" l="1"/>
  <c r="I74"/>
  <c r="I69"/>
  <c r="I55"/>
  <c r="I53"/>
  <c r="I51"/>
  <c r="I50"/>
  <c r="I38"/>
  <c r="I35"/>
  <c r="J81"/>
  <c r="I81"/>
  <c r="AX49" i="2" l="1"/>
  <c r="U49"/>
  <c r="AX30"/>
  <c r="AX25"/>
  <c r="AX22"/>
  <c r="AX21"/>
  <c r="AX20"/>
  <c r="AX19"/>
  <c r="BC18"/>
  <c r="BC23" s="1"/>
  <c r="BC29" s="1"/>
  <c r="BC31" s="1"/>
  <c r="BC33" s="1"/>
  <c r="BC49" s="1"/>
  <c r="Z18"/>
  <c r="Z23" s="1"/>
  <c r="AX17"/>
  <c r="AX16"/>
  <c r="AX18" s="1"/>
  <c r="AX23" s="1"/>
  <c r="AX29" s="1"/>
  <c r="AX31" s="1"/>
  <c r="AX33" s="1"/>
  <c r="U18"/>
  <c r="U23" s="1"/>
  <c r="U29" s="1"/>
  <c r="U31" s="1"/>
  <c r="J70" i="1"/>
  <c r="J69"/>
  <c r="J66"/>
  <c r="J35"/>
  <c r="J71"/>
  <c r="I71"/>
  <c r="AB13" i="3"/>
  <c r="BH54" i="4"/>
  <c r="BV82"/>
  <c r="BV72"/>
  <c r="BV49"/>
  <c r="W36"/>
  <c r="BH19"/>
  <c r="W18"/>
  <c r="BV17"/>
  <c r="BV16"/>
  <c r="AH64" i="3"/>
  <c r="AB64"/>
  <c r="AH45"/>
  <c r="AH58" s="1"/>
  <c r="AB45"/>
  <c r="AB58" s="1"/>
  <c r="AH13"/>
  <c r="I88" i="1"/>
  <c r="I90" s="1"/>
  <c r="I56"/>
  <c r="I39"/>
  <c r="Z33" i="2" l="1"/>
  <c r="Z49" s="1"/>
  <c r="Z29"/>
  <c r="Z31" s="1"/>
  <c r="U33"/>
  <c r="AH30" i="3"/>
  <c r="BV36" i="4"/>
  <c r="BH53"/>
  <c r="BH90" s="1"/>
  <c r="BV90" s="1"/>
  <c r="W51"/>
  <c r="I91" i="1"/>
  <c r="I57"/>
  <c r="AB21" i="3"/>
  <c r="AB30" s="1"/>
  <c r="AB70"/>
  <c r="AB77" s="1"/>
  <c r="W90" i="4"/>
  <c r="BV55"/>
  <c r="BV54"/>
  <c r="W53"/>
  <c r="BV20"/>
  <c r="BV19"/>
  <c r="J91" i="1"/>
  <c r="J90"/>
  <c r="J80"/>
  <c r="J79"/>
  <c r="J77"/>
  <c r="J88"/>
  <c r="J87"/>
  <c r="J83"/>
  <c r="J67"/>
  <c r="J56"/>
  <c r="J57" s="1"/>
  <c r="J53"/>
  <c r="J51"/>
  <c r="J50"/>
  <c r="J48"/>
  <c r="J39"/>
  <c r="J38"/>
  <c r="J37"/>
  <c r="J36"/>
  <c r="J29"/>
  <c r="AH79" i="3" l="1"/>
  <c r="AH81" s="1"/>
  <c r="BV53" i="4"/>
  <c r="BV51"/>
  <c r="AB79" i="3"/>
  <c r="AB81" s="1"/>
</calcChain>
</file>

<file path=xl/comments1.xml><?xml version="1.0" encoding="utf-8"?>
<comments xmlns="http://schemas.openxmlformats.org/spreadsheetml/2006/main">
  <authors>
    <author>User</author>
  </authors>
  <commentList>
    <comment ref="AX2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268458 - корр-я под прибыль цифра 
</t>
        </r>
      </text>
    </comment>
    <comment ref="U4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268458-кор-я цифра</t>
        </r>
      </text>
    </comment>
    <comment ref="AX4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268458-кор-я цифра</t>
        </r>
      </text>
    </comment>
  </commentList>
</comments>
</file>

<file path=xl/sharedStrings.xml><?xml version="1.0" encoding="utf-8"?>
<sst xmlns="http://schemas.openxmlformats.org/spreadsheetml/2006/main" count="807" uniqueCount="234">
  <si>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</si>
  <si>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Наименование организации</t>
  </si>
  <si>
    <t>Акционерное общество " Алатау-Құс"</t>
  </si>
  <si>
    <t>Сведения о реорганизации</t>
  </si>
  <si>
    <t>Вид деятельности организации</t>
  </si>
  <si>
    <t>Реализация товаров (работ, услуг)</t>
  </si>
  <si>
    <t>Организационно-правовая форма</t>
  </si>
  <si>
    <t>Форма отчетности: консолидированная/неконсолидированная</t>
  </si>
  <si>
    <t>(не нужное зачеркнуть)</t>
  </si>
  <si>
    <t>Форма собственности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</si>
  <si>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</si>
  <si>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</si>
  <si>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</si>
  <si>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</si>
  <si>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(организации)</t>
  </si>
  <si>
    <t>Республика Казахстан, Алматинская, Илийский, п Чапаево, на землях АО "Бент"</t>
  </si>
  <si>
    <t>АКТИВЫ</t>
  </si>
  <si>
    <t>Код
строки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</si>
  <si>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</si>
  <si>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</si>
  <si>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</si>
  <si>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</si>
  <si>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</si>
  <si>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</si>
  <si>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</si>
  <si>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</si>
  <si>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</si>
  <si>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</si>
  <si>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</si>
  <si>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</si>
  <si>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</si>
  <si>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</si>
  <si>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</si>
  <si>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</si>
  <si>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</si>
  <si>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</si>
  <si>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</si>
  <si>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</si>
  <si>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</si>
  <si>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</si>
  <si>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</si>
  <si>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</si>
  <si>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</si>
  <si>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</si>
  <si>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</si>
  <si>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</si>
  <si>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</si>
  <si>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</si>
  <si>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</si>
  <si>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</si>
  <si>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</si>
  <si>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</si>
  <si>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</si>
  <si>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</si>
  <si>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</si>
  <si>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</si>
  <si>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</si>
  <si>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</si>
  <si>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</si>
  <si>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</si>
  <si>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</si>
  <si>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</si>
  <si>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</si>
  <si>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</si>
  <si>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</si>
  <si>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</si>
  <si>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</si>
  <si>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</si>
  <si>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</si>
  <si>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</si>
  <si>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</si>
  <si>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</si>
  <si>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</si>
  <si>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Тойбаев Ербол Ерланович</t>
  </si>
  <si>
    <t>(фамилия, имя, отчество)</t>
  </si>
  <si>
    <t>(подпись)</t>
  </si>
  <si>
    <t>Главный бухгалтер</t>
  </si>
  <si>
    <t>Ахаева Шахарбану Койшыбаевна</t>
  </si>
  <si>
    <t>М.П.</t>
  </si>
  <si>
    <t>На 31.12.2016г.</t>
  </si>
  <si>
    <t>в тыс.тенге</t>
  </si>
  <si>
    <t>ОТЧЕТ О ПРИБЫЛЯХ И УБЫТКАХ</t>
  </si>
  <si>
    <t>за год, заканчивающийся 31 декабря 2016 года</t>
  </si>
  <si>
    <t>в тыс. тенге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</si>
  <si>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</si>
  <si>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</si>
  <si>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</si>
  <si>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</si>
  <si>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</si>
  <si>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</si>
  <si>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</si>
  <si>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</si>
  <si>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</si>
  <si>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</si>
  <si>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</si>
  <si>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</si>
  <si>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</si>
  <si>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</si>
  <si>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</si>
  <si>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</si>
  <si>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</si>
  <si>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</si>
  <si>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</si>
  <si>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</si>
  <si>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</si>
  <si>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</si>
  <si>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</si>
  <si>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</si>
  <si>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</si>
  <si>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</si>
  <si>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</si>
  <si>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</si>
  <si>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</si>
  <si>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</si>
  <si>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</si>
  <si>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</si>
  <si>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</si>
  <si>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</si>
  <si>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</si>
  <si>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</si>
  <si>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</si>
  <si>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</si>
  <si>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</si>
  <si>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</si>
  <si>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</si>
  <si>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</si>
  <si>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</si>
  <si>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</si>
  <si>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 xml:space="preserve">
к приказу Министра финансов
Республики Казахстан
от 27 февраля 2015 года № 143</t>
  </si>
  <si>
    <t>Приложение 3                                                       к приказу Министра финансов               Республики Казахстан                                         от 27 февраля 2015 года №143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</si>
  <si>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</si>
  <si>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</si>
  <si>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</si>
  <si>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</si>
  <si>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</si>
  <si>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</si>
  <si>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</si>
  <si>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</si>
  <si>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</si>
  <si>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</si>
  <si>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</si>
  <si>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</si>
  <si>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</si>
  <si>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</si>
  <si>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</si>
  <si>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</si>
  <si>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</si>
  <si>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</si>
  <si>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</si>
  <si>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</si>
  <si>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</si>
  <si>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</si>
  <si>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</si>
  <si>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</si>
  <si>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</si>
  <si>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</si>
  <si>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</si>
  <si>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</si>
  <si>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</si>
  <si>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</si>
  <si>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</si>
  <si>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</si>
  <si>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</si>
  <si>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</si>
  <si>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</si>
  <si>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</si>
  <si>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</si>
  <si>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</si>
  <si>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</si>
  <si>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</si>
  <si>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</si>
  <si>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</si>
  <si>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</si>
  <si>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</si>
  <si>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</si>
  <si>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</si>
  <si>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</si>
  <si>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</si>
  <si>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</si>
  <si>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</si>
  <si>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</si>
  <si>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</si>
  <si>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</si>
  <si>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</si>
  <si>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ОБ ИЗМЕНЕНИЯХ В КАПИТАЛЕ</t>
  </si>
  <si>
    <t>Капитал материнской организации</t>
  </si>
  <si>
    <t>Итого капитал</t>
  </si>
  <si>
    <t>Нераспределенная прибыль</t>
  </si>
  <si>
    <t>Изменения в учетной политике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</si>
  <si>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</si>
  <si>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</si>
  <si>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</si>
  <si>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</si>
  <si>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</si>
  <si>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</si>
  <si>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</si>
  <si>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</si>
  <si>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</si>
  <si>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</si>
  <si>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</si>
  <si>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</si>
  <si>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</si>
  <si>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</si>
  <si>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</si>
  <si>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</si>
  <si>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</si>
  <si>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</si>
  <si>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</si>
  <si>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</si>
  <si>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</si>
  <si>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</si>
  <si>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</si>
  <si>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</si>
  <si>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</si>
  <si>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</si>
  <si>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(cумма строк с 710 по 718)</t>
  </si>
  <si>
    <t>Вознаграждения работников акциями
в том числе:</t>
  </si>
  <si>
    <t>Сальдо на 31 декабря отчетного года 
(строка 500 + строка 600 + строка 700)</t>
  </si>
  <si>
    <t>тыс. тенге</t>
  </si>
  <si>
    <t>Краткосрочная кредиторская задолженность по дивидендам</t>
  </si>
  <si>
    <t>по состоянию на 31 марта 2017 года</t>
  </si>
  <si>
    <t>Отчет о финансовом положении</t>
  </si>
  <si>
    <t>На 31.03.2017г.</t>
  </si>
  <si>
    <t>Форма 1</t>
  </si>
  <si>
    <t>за год, заканчивающийся  31 марта 2017 г.</t>
  </si>
  <si>
    <t>Сальдо на 1 января 2016</t>
  </si>
  <si>
    <t>Сальдо на 1 января 2017
(строка 100 + строка 200 + строка 300)</t>
  </si>
  <si>
    <t>за год, заканчивающийся  31 марта 2017 года</t>
  </si>
  <si>
    <t>ОТЧЕТ О СОВОКУПНОМ ДОХОДЕ</t>
  </si>
  <si>
    <t>за год, заканчивающийся 31 марта 2017 года</t>
  </si>
  <si>
    <t>Форма 2</t>
  </si>
  <si>
    <t>Форма 3</t>
  </si>
  <si>
    <t>Форма 4</t>
  </si>
  <si>
    <t>Балансовая стоимость простой акции</t>
  </si>
</sst>
</file>

<file path=xl/styles.xml><?xml version="1.0" encoding="utf-8"?>
<styleSheet xmlns="http://schemas.openxmlformats.org/spreadsheetml/2006/main">
  <numFmts count="5">
    <numFmt numFmtId="164" formatCode="[=0]&quot;&quot;;General"/>
    <numFmt numFmtId="165" formatCode="000"/>
    <numFmt numFmtId="166" formatCode="[=0]&quot;-&quot;;General"/>
    <numFmt numFmtId="167" formatCode="[=-422649471.24]&quot;(422 649)&quot;;General"/>
    <numFmt numFmtId="168" formatCode="[=-422649471.24]&quot;(422 649 471)&quot;;General"/>
  </numFmts>
  <fonts count="22">
    <font>
      <sz val="8"/>
      <name val="Arial"/>
    </font>
    <font>
      <sz val="8"/>
      <name val="Arial"/>
      <family val="2"/>
    </font>
    <font>
      <b/>
      <sz val="8"/>
      <name val="Arial"/>
      <family val="2"/>
      <charset val="204"/>
    </font>
    <font>
      <sz val="11"/>
      <name val="Arial"/>
      <family val="2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"/>
      <family val="2"/>
    </font>
    <font>
      <sz val="10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9"/>
      <name val="Arial"/>
      <family val="2"/>
      <charset val="186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0"/>
      </patternFill>
    </fill>
    <fill>
      <patternFill patternType="solid">
        <fgColor rgb="FFC0DCC0"/>
      </patternFill>
    </fill>
    <fill>
      <patternFill patternType="solid">
        <fgColor rgb="FFFFFFFF"/>
      </patternFill>
    </fill>
    <fill>
      <patternFill patternType="solid">
        <fgColor rgb="FFF8F6B8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2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3" xfId="0" applyFont="1" applyBorder="1" applyAlignment="1">
      <alignment horizontal="center" vertical="top" wrapText="1"/>
    </xf>
    <xf numFmtId="1" fontId="9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165" fontId="4" fillId="0" borderId="6" xfId="0" applyNumberFormat="1" applyFont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right" vertical="center"/>
    </xf>
    <xf numFmtId="165" fontId="4" fillId="0" borderId="3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top"/>
    </xf>
    <xf numFmtId="166" fontId="4" fillId="2" borderId="3" xfId="0" applyNumberFormat="1" applyFont="1" applyFill="1" applyBorder="1" applyAlignment="1">
      <alignment horizontal="right" vertical="top"/>
    </xf>
    <xf numFmtId="3" fontId="4" fillId="2" borderId="3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top"/>
    </xf>
    <xf numFmtId="1" fontId="4" fillId="0" borderId="3" xfId="0" applyNumberFormat="1" applyFont="1" applyBorder="1" applyAlignment="1">
      <alignment horizontal="center" vertical="top"/>
    </xf>
    <xf numFmtId="3" fontId="4" fillId="3" borderId="3" xfId="0" applyNumberFormat="1" applyFont="1" applyFill="1" applyBorder="1" applyAlignment="1">
      <alignment horizontal="right" vertical="center"/>
    </xf>
    <xf numFmtId="1" fontId="4" fillId="0" borderId="3" xfId="0" applyNumberFormat="1" applyFont="1" applyBorder="1" applyAlignment="1">
      <alignment horizontal="center" vertical="center"/>
    </xf>
    <xf numFmtId="166" fontId="4" fillId="2" borderId="3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1" fontId="4" fillId="0" borderId="6" xfId="0" applyNumberFormat="1" applyFont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1" fontId="4" fillId="0" borderId="3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right" vertical="center"/>
    </xf>
    <xf numFmtId="1" fontId="5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1" fillId="0" borderId="0" xfId="0" applyFont="1" applyAlignment="1">
      <alignment horizontal="right"/>
    </xf>
    <xf numFmtId="3" fontId="5" fillId="3" borderId="6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horizontal="left"/>
    </xf>
    <xf numFmtId="0" fontId="11" fillId="0" borderId="0" xfId="0" applyFont="1"/>
    <xf numFmtId="0" fontId="13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right" vertical="center" wrapText="1"/>
    </xf>
    <xf numFmtId="0" fontId="13" fillId="2" borderId="18" xfId="0" applyFont="1" applyFill="1" applyBorder="1" applyAlignment="1">
      <alignment horizontal="right" vertical="center" wrapText="1"/>
    </xf>
    <xf numFmtId="0" fontId="13" fillId="2" borderId="17" xfId="0" applyFont="1" applyFill="1" applyBorder="1" applyAlignment="1">
      <alignment horizontal="right" vertical="center" wrapText="1"/>
    </xf>
    <xf numFmtId="0" fontId="13" fillId="2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Continuous" vertical="top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Continuous" vertical="top"/>
    </xf>
    <xf numFmtId="0" fontId="4" fillId="0" borderId="18" xfId="0" applyFont="1" applyBorder="1" applyAlignment="1">
      <alignment horizontal="centerContinuous" vertical="top"/>
    </xf>
    <xf numFmtId="0" fontId="4" fillId="0" borderId="17" xfId="0" applyFont="1" applyBorder="1" applyAlignment="1">
      <alignment horizontal="centerContinuous" vertical="top"/>
    </xf>
    <xf numFmtId="0" fontId="4" fillId="2" borderId="10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4" fillId="2" borderId="19" xfId="0" applyFont="1" applyFill="1" applyBorder="1" applyAlignment="1">
      <alignment horizontal="right"/>
    </xf>
    <xf numFmtId="0" fontId="4" fillId="0" borderId="10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right" vertical="top"/>
    </xf>
    <xf numFmtId="0" fontId="4" fillId="2" borderId="18" xfId="0" applyFont="1" applyFill="1" applyBorder="1" applyAlignment="1">
      <alignment horizontal="right" vertical="top"/>
    </xf>
    <xf numFmtId="0" fontId="4" fillId="2" borderId="17" xfId="0" applyFont="1" applyFill="1" applyBorder="1" applyAlignment="1">
      <alignment horizontal="right" vertical="top"/>
    </xf>
    <xf numFmtId="0" fontId="4" fillId="2" borderId="19" xfId="0" applyFont="1" applyFill="1" applyBorder="1" applyAlignment="1">
      <alignment horizontal="right" vertical="top"/>
    </xf>
    <xf numFmtId="0" fontId="10" fillId="0" borderId="0" xfId="0" applyFont="1" applyAlignment="1">
      <alignment horizontal="centerContinuous" vertical="top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1" fontId="0" fillId="0" borderId="3" xfId="0" applyNumberFormat="1" applyBorder="1" applyAlignment="1">
      <alignment horizontal="center"/>
    </xf>
    <xf numFmtId="166" fontId="18" fillId="3" borderId="16" xfId="0" applyNumberFormat="1" applyFont="1" applyFill="1" applyBorder="1" applyAlignment="1">
      <alignment vertical="center"/>
    </xf>
    <xf numFmtId="3" fontId="18" fillId="3" borderId="16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right" vertical="center"/>
    </xf>
    <xf numFmtId="164" fontId="18" fillId="3" borderId="16" xfId="0" applyNumberFormat="1" applyFont="1" applyFill="1" applyBorder="1" applyAlignment="1">
      <alignment vertical="center"/>
    </xf>
    <xf numFmtId="166" fontId="18" fillId="3" borderId="16" xfId="0" applyNumberFormat="1" applyFont="1" applyFill="1" applyBorder="1" applyAlignment="1">
      <alignment vertical="center" wrapText="1"/>
    </xf>
    <xf numFmtId="166" fontId="18" fillId="3" borderId="22" xfId="0" applyNumberFormat="1" applyFont="1" applyFill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2" borderId="37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39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18" fillId="3" borderId="16" xfId="0" applyFont="1" applyFill="1" applyBorder="1" applyAlignment="1">
      <alignment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39" xfId="0" applyFont="1" applyFill="1" applyBorder="1" applyAlignment="1">
      <alignment horizontal="right" vertical="center" wrapText="1"/>
    </xf>
    <xf numFmtId="164" fontId="18" fillId="3" borderId="16" xfId="0" applyNumberFormat="1" applyFont="1" applyFill="1" applyBorder="1" applyAlignment="1">
      <alignment vertical="center" wrapText="1"/>
    </xf>
    <xf numFmtId="166" fontId="18" fillId="3" borderId="22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left"/>
    </xf>
    <xf numFmtId="0" fontId="18" fillId="3" borderId="40" xfId="0" applyFont="1" applyFill="1" applyBorder="1" applyAlignment="1">
      <alignment vertical="center"/>
    </xf>
    <xf numFmtId="167" fontId="18" fillId="0" borderId="31" xfId="0" applyNumberFormat="1" applyFont="1" applyFill="1" applyBorder="1" applyAlignment="1">
      <alignment vertical="center"/>
    </xf>
    <xf numFmtId="0" fontId="18" fillId="3" borderId="30" xfId="0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horizontal="right" vertical="center"/>
    </xf>
    <xf numFmtId="166" fontId="4" fillId="2" borderId="3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1" fontId="9" fillId="0" borderId="3" xfId="0" applyNumberFormat="1" applyFont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right" vertical="center"/>
    </xf>
    <xf numFmtId="166" fontId="4" fillId="2" borderId="6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166" fontId="4" fillId="2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3" fontId="18" fillId="3" borderId="14" xfId="0" applyNumberFormat="1" applyFont="1" applyFill="1" applyBorder="1" applyAlignment="1">
      <alignment vertical="center"/>
    </xf>
    <xf numFmtId="3" fontId="5" fillId="3" borderId="16" xfId="0" applyNumberFormat="1" applyFont="1" applyFill="1" applyBorder="1" applyAlignment="1">
      <alignment vertical="center"/>
    </xf>
    <xf numFmtId="3" fontId="18" fillId="3" borderId="42" xfId="0" applyNumberFormat="1" applyFont="1" applyFill="1" applyBorder="1" applyAlignment="1">
      <alignment vertical="center"/>
    </xf>
    <xf numFmtId="3" fontId="18" fillId="3" borderId="43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left"/>
    </xf>
    <xf numFmtId="0" fontId="11" fillId="0" borderId="0" xfId="0" applyFont="1" applyAlignment="1">
      <alignment horizontal="left"/>
    </xf>
    <xf numFmtId="3" fontId="5" fillId="3" borderId="3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top" wrapText="1"/>
    </xf>
    <xf numFmtId="0" fontId="21" fillId="0" borderId="0" xfId="0" applyFont="1" applyAlignment="1">
      <alignment horizontal="left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left" wrapText="1"/>
    </xf>
    <xf numFmtId="0" fontId="10" fillId="0" borderId="0" xfId="0" applyFont="1" applyAlignment="1">
      <alignment horizontal="center" vertical="top"/>
    </xf>
    <xf numFmtId="0" fontId="13" fillId="0" borderId="20" xfId="0" applyFont="1" applyBorder="1" applyAlignment="1">
      <alignment horizontal="left" wrapText="1"/>
    </xf>
    <xf numFmtId="166" fontId="13" fillId="2" borderId="21" xfId="0" applyNumberFormat="1" applyFont="1" applyFill="1" applyBorder="1" applyAlignment="1">
      <alignment horizontal="right" vertical="center" wrapText="1"/>
    </xf>
    <xf numFmtId="166" fontId="13" fillId="2" borderId="22" xfId="0" applyNumberFormat="1" applyFont="1" applyFill="1" applyBorder="1" applyAlignment="1">
      <alignment horizontal="right" vertical="center" wrapText="1"/>
    </xf>
    <xf numFmtId="0" fontId="16" fillId="2" borderId="11" xfId="0" applyFont="1" applyFill="1" applyBorder="1" applyAlignment="1">
      <alignment horizontal="left" wrapText="1"/>
    </xf>
    <xf numFmtId="0" fontId="17" fillId="0" borderId="0" xfId="0" applyFont="1" applyAlignment="1">
      <alignment horizontal="center" vertical="top"/>
    </xf>
    <xf numFmtId="0" fontId="13" fillId="0" borderId="15" xfId="0" applyFont="1" applyBorder="1" applyAlignment="1">
      <alignment horizontal="left" wrapText="1"/>
    </xf>
    <xf numFmtId="166" fontId="13" fillId="2" borderId="3" xfId="0" applyNumberFormat="1" applyFont="1" applyFill="1" applyBorder="1" applyAlignment="1">
      <alignment horizontal="right" vertical="center" wrapText="1"/>
    </xf>
    <xf numFmtId="166" fontId="13" fillId="2" borderId="16" xfId="0" applyNumberFormat="1" applyFont="1" applyFill="1" applyBorder="1" applyAlignment="1">
      <alignment horizontal="right" vertical="center" wrapText="1"/>
    </xf>
    <xf numFmtId="0" fontId="13" fillId="0" borderId="15" xfId="0" applyFont="1" applyBorder="1" applyAlignment="1">
      <alignment horizontal="left" vertical="center" wrapText="1"/>
    </xf>
    <xf numFmtId="1" fontId="16" fillId="0" borderId="3" xfId="0" applyNumberFormat="1" applyFont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right" vertical="center" wrapText="1"/>
    </xf>
    <xf numFmtId="164" fontId="13" fillId="2" borderId="16" xfId="0" applyNumberFormat="1" applyFont="1" applyFill="1" applyBorder="1" applyAlignment="1">
      <alignment horizontal="right" vertical="center" wrapText="1"/>
    </xf>
    <xf numFmtId="0" fontId="13" fillId="0" borderId="20" xfId="0" applyFont="1" applyBorder="1" applyAlignment="1">
      <alignment horizontal="left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3" fontId="16" fillId="3" borderId="21" xfId="0" applyNumberFormat="1" applyFont="1" applyFill="1" applyBorder="1" applyAlignment="1">
      <alignment horizontal="right" vertical="center" wrapText="1"/>
    </xf>
    <xf numFmtId="3" fontId="16" fillId="3" borderId="22" xfId="0" applyNumberFormat="1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1" fontId="15" fillId="0" borderId="15" xfId="0" applyNumberFormat="1" applyFont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center" vertical="center" wrapText="1"/>
    </xf>
    <xf numFmtId="1" fontId="15" fillId="0" borderId="16" xfId="0" applyNumberFormat="1" applyFont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3" fillId="2" borderId="16" xfId="0" applyFont="1" applyFill="1" applyBorder="1" applyAlignment="1">
      <alignment horizontal="right" vertical="center" wrapText="1"/>
    </xf>
    <xf numFmtId="166" fontId="16" fillId="3" borderId="3" xfId="0" applyNumberFormat="1" applyFont="1" applyFill="1" applyBorder="1" applyAlignment="1">
      <alignment horizontal="right" vertical="center" wrapText="1"/>
    </xf>
    <xf numFmtId="166" fontId="16" fillId="3" borderId="16" xfId="0" applyNumberFormat="1" applyFont="1" applyFill="1" applyBorder="1" applyAlignment="1">
      <alignment horizontal="right" vertical="center" wrapText="1"/>
    </xf>
    <xf numFmtId="3" fontId="16" fillId="3" borderId="3" xfId="0" applyNumberFormat="1" applyFont="1" applyFill="1" applyBorder="1" applyAlignment="1">
      <alignment horizontal="right" vertical="center" wrapText="1"/>
    </xf>
    <xf numFmtId="3" fontId="16" fillId="3" borderId="16" xfId="0" applyNumberFormat="1" applyFont="1" applyFill="1" applyBorder="1" applyAlignment="1">
      <alignment horizontal="right" vertical="center" wrapText="1"/>
    </xf>
    <xf numFmtId="3" fontId="13" fillId="2" borderId="16" xfId="0" applyNumberFormat="1" applyFont="1" applyFill="1" applyBorder="1" applyAlignment="1">
      <alignment horizontal="right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right" vertical="center" wrapText="1"/>
    </xf>
    <xf numFmtId="165" fontId="13" fillId="0" borderId="3" xfId="0" applyNumberFormat="1" applyFont="1" applyBorder="1" applyAlignment="1">
      <alignment horizontal="center" vertical="top" wrapText="1"/>
    </xf>
    <xf numFmtId="165" fontId="16" fillId="0" borderId="3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top" wrapText="1"/>
    </xf>
    <xf numFmtId="3" fontId="13" fillId="2" borderId="3" xfId="0" applyNumberFormat="1" applyFont="1" applyFill="1" applyBorder="1" applyAlignment="1">
      <alignment horizontal="right" vertical="top" wrapText="1"/>
    </xf>
    <xf numFmtId="3" fontId="13" fillId="2" borderId="16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3" fillId="5" borderId="3" xfId="0" applyNumberFormat="1" applyFont="1" applyFill="1" applyBorder="1" applyAlignment="1">
      <alignment horizontal="right" vertical="center" wrapText="1"/>
    </xf>
    <xf numFmtId="3" fontId="13" fillId="5" borderId="3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right" vertical="center" wrapText="1"/>
    </xf>
    <xf numFmtId="0" fontId="0" fillId="2" borderId="11" xfId="0" applyFill="1" applyBorder="1" applyAlignment="1">
      <alignment horizontal="left"/>
    </xf>
    <xf numFmtId="0" fontId="11" fillId="0" borderId="0" xfId="0" applyFont="1" applyAlignment="1">
      <alignment horizontal="center"/>
    </xf>
    <xf numFmtId="0" fontId="4" fillId="0" borderId="32" xfId="0" applyFont="1" applyBorder="1" applyAlignment="1">
      <alignment horizontal="left" vertical="center" wrapText="1"/>
    </xf>
    <xf numFmtId="1" fontId="5" fillId="0" borderId="33" xfId="0" applyNumberFormat="1" applyFont="1" applyBorder="1" applyAlignment="1">
      <alignment horizontal="center" vertical="center"/>
    </xf>
    <xf numFmtId="3" fontId="5" fillId="3" borderId="33" xfId="0" applyNumberFormat="1" applyFont="1" applyFill="1" applyBorder="1" applyAlignment="1">
      <alignment horizontal="right" vertical="center"/>
    </xf>
    <xf numFmtId="3" fontId="5" fillId="3" borderId="34" xfId="0" applyNumberFormat="1" applyFont="1" applyFill="1" applyBorder="1" applyAlignment="1">
      <alignment horizontal="right" vertical="center"/>
    </xf>
    <xf numFmtId="0" fontId="4" fillId="0" borderId="31" xfId="0" applyFont="1" applyBorder="1" applyAlignment="1">
      <alignment horizontal="left" vertical="center" wrapText="1"/>
    </xf>
    <xf numFmtId="1" fontId="5" fillId="0" borderId="6" xfId="0" applyNumberFormat="1" applyFont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right" vertical="center"/>
    </xf>
    <xf numFmtId="3" fontId="5" fillId="3" borderId="30" xfId="0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right" vertical="center"/>
    </xf>
    <xf numFmtId="0" fontId="4" fillId="2" borderId="3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center" vertical="center"/>
    </xf>
    <xf numFmtId="166" fontId="4" fillId="2" borderId="3" xfId="0" applyNumberFormat="1" applyFont="1" applyFill="1" applyBorder="1" applyAlignment="1">
      <alignment horizontal="right" vertical="center"/>
    </xf>
    <xf numFmtId="3" fontId="4" fillId="2" borderId="16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0" fontId="4" fillId="0" borderId="31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top"/>
    </xf>
    <xf numFmtId="164" fontId="4" fillId="2" borderId="3" xfId="0" applyNumberFormat="1" applyFont="1" applyFill="1" applyBorder="1" applyAlignment="1">
      <alignment horizontal="right" vertical="top"/>
    </xf>
    <xf numFmtId="164" fontId="4" fillId="2" borderId="16" xfId="0" applyNumberFormat="1" applyFont="1" applyFill="1" applyBorder="1" applyAlignment="1">
      <alignment horizontal="right" vertical="top"/>
    </xf>
    <xf numFmtId="165" fontId="4" fillId="0" borderId="3" xfId="0" applyNumberFormat="1" applyFont="1" applyBorder="1" applyAlignment="1">
      <alignment horizontal="center" vertical="top"/>
    </xf>
    <xf numFmtId="165" fontId="4" fillId="0" borderId="3" xfId="0" applyNumberFormat="1" applyFont="1" applyBorder="1" applyAlignment="1">
      <alignment horizontal="center" vertical="center"/>
    </xf>
    <xf numFmtId="166" fontId="4" fillId="2" borderId="16" xfId="0" applyNumberFormat="1" applyFont="1" applyFill="1" applyBorder="1" applyAlignment="1">
      <alignment horizontal="right" vertical="center"/>
    </xf>
    <xf numFmtId="1" fontId="9" fillId="0" borderId="26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165" fontId="5" fillId="0" borderId="3" xfId="0" applyNumberFormat="1" applyFont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right" vertical="center"/>
    </xf>
    <xf numFmtId="3" fontId="5" fillId="3" borderId="16" xfId="0" applyNumberFormat="1" applyFont="1" applyFill="1" applyBorder="1" applyAlignment="1">
      <alignment horizontal="right" vertical="center"/>
    </xf>
    <xf numFmtId="165" fontId="5" fillId="0" borderId="33" xfId="0" applyNumberFormat="1" applyFont="1" applyBorder="1" applyAlignment="1">
      <alignment horizontal="center" vertical="center"/>
    </xf>
    <xf numFmtId="166" fontId="5" fillId="3" borderId="34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left"/>
    </xf>
    <xf numFmtId="0" fontId="4" fillId="2" borderId="3" xfId="0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right" vertical="center"/>
    </xf>
    <xf numFmtId="0" fontId="4" fillId="0" borderId="31" xfId="0" applyFont="1" applyBorder="1" applyAlignment="1">
      <alignment horizontal="left" wrapText="1"/>
    </xf>
    <xf numFmtId="165" fontId="4" fillId="0" borderId="6" xfId="0" applyNumberFormat="1" applyFont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right" vertical="center"/>
    </xf>
    <xf numFmtId="166" fontId="4" fillId="2" borderId="3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165" fontId="5" fillId="0" borderId="6" xfId="0" applyNumberFormat="1" applyFont="1" applyBorder="1" applyAlignment="1">
      <alignment horizontal="center" vertical="center"/>
    </xf>
    <xf numFmtId="166" fontId="5" fillId="3" borderId="30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166" fontId="5" fillId="3" borderId="3" xfId="0" applyNumberFormat="1" applyFont="1" applyFill="1" applyBorder="1" applyAlignment="1">
      <alignment horizontal="right" vertical="center"/>
    </xf>
    <xf numFmtId="166" fontId="5" fillId="3" borderId="16" xfId="0" applyNumberFormat="1" applyFont="1" applyFill="1" applyBorder="1" applyAlignment="1">
      <alignment horizontal="right" vertical="center"/>
    </xf>
    <xf numFmtId="3" fontId="4" fillId="2" borderId="30" xfId="0" applyNumberFormat="1" applyFont="1" applyFill="1" applyBorder="1" applyAlignment="1">
      <alignment horizontal="right" vertical="center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0" fillId="0" borderId="0" xfId="0" applyAlignment="1"/>
    <xf numFmtId="0" fontId="14" fillId="0" borderId="25" xfId="0" applyFont="1" applyBorder="1" applyAlignment="1">
      <alignment horizontal="center" vertical="center"/>
    </xf>
    <xf numFmtId="3" fontId="18" fillId="3" borderId="6" xfId="0" applyNumberFormat="1" applyFont="1" applyFill="1" applyBorder="1" applyAlignment="1">
      <alignment horizontal="right" vertical="center"/>
    </xf>
    <xf numFmtId="166" fontId="18" fillId="3" borderId="6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1" fontId="18" fillId="0" borderId="36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1" fontId="4" fillId="0" borderId="36" xfId="0" applyNumberFormat="1" applyFont="1" applyBorder="1" applyAlignment="1">
      <alignment horizontal="center" vertical="center"/>
    </xf>
    <xf numFmtId="0" fontId="4" fillId="2" borderId="37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3" fontId="4" fillId="2" borderId="43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3" fontId="18" fillId="3" borderId="41" xfId="0" applyNumberFormat="1" applyFont="1" applyFill="1" applyBorder="1" applyAlignment="1">
      <alignment horizontal="right" vertical="center"/>
    </xf>
    <xf numFmtId="168" fontId="18" fillId="3" borderId="10" xfId="0" applyNumberFormat="1" applyFont="1" applyFill="1" applyBorder="1" applyAlignment="1">
      <alignment horizontal="right" vertical="center"/>
    </xf>
    <xf numFmtId="168" fontId="18" fillId="3" borderId="18" xfId="0" applyNumberFormat="1" applyFont="1" applyFill="1" applyBorder="1" applyAlignment="1">
      <alignment horizontal="right" vertical="center"/>
    </xf>
    <xf numFmtId="168" fontId="18" fillId="3" borderId="17" xfId="0" applyNumberFormat="1" applyFont="1" applyFill="1" applyBorder="1" applyAlignment="1">
      <alignment horizontal="right" vertical="center"/>
    </xf>
    <xf numFmtId="166" fontId="4" fillId="2" borderId="33" xfId="0" applyNumberFormat="1" applyFont="1" applyFill="1" applyBorder="1" applyAlignment="1">
      <alignment horizontal="right" vertical="center" wrapText="1"/>
    </xf>
    <xf numFmtId="1" fontId="4" fillId="0" borderId="32" xfId="0" applyNumberFormat="1" applyFont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vertical="center"/>
    </xf>
    <xf numFmtId="1" fontId="4" fillId="0" borderId="36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37" xfId="0" applyFont="1" applyFill="1" applyBorder="1" applyAlignment="1">
      <alignment horizontal="right" vertical="center" wrapText="1"/>
    </xf>
    <xf numFmtId="166" fontId="4" fillId="2" borderId="3" xfId="0" applyNumberFormat="1" applyFont="1" applyFill="1" applyBorder="1" applyAlignment="1">
      <alignment vertical="center" wrapText="1"/>
    </xf>
    <xf numFmtId="166" fontId="5" fillId="3" borderId="3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 wrapText="1"/>
    </xf>
    <xf numFmtId="0" fontId="18" fillId="3" borderId="37" xfId="0" applyFont="1" applyFill="1" applyBorder="1" applyAlignment="1">
      <alignment horizontal="right" vertical="center"/>
    </xf>
    <xf numFmtId="166" fontId="18" fillId="3" borderId="3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4" fillId="3" borderId="37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vertical="center"/>
    </xf>
    <xf numFmtId="3" fontId="5" fillId="3" borderId="3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1" fontId="18" fillId="0" borderId="32" xfId="0" applyNumberFormat="1" applyFont="1" applyBorder="1" applyAlignment="1">
      <alignment horizontal="center" vertical="center"/>
    </xf>
    <xf numFmtId="166" fontId="5" fillId="2" borderId="3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right" vertical="center"/>
    </xf>
    <xf numFmtId="1" fontId="4" fillId="4" borderId="36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vertical="center"/>
    </xf>
    <xf numFmtId="1" fontId="5" fillId="0" borderId="26" xfId="0" applyNumberFormat="1" applyFont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right" vertical="center"/>
    </xf>
    <xf numFmtId="166" fontId="18" fillId="3" borderId="10" xfId="0" applyNumberFormat="1" applyFont="1" applyFill="1" applyBorder="1" applyAlignment="1">
      <alignment horizontal="right" vertical="center"/>
    </xf>
    <xf numFmtId="1" fontId="4" fillId="0" borderId="2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1" fontId="4" fillId="0" borderId="26" xfId="0" applyNumberFormat="1" applyFont="1" applyBorder="1" applyAlignment="1">
      <alignment horizontal="center" vertical="top" wrapText="1"/>
    </xf>
    <xf numFmtId="1" fontId="18" fillId="0" borderId="15" xfId="0" applyNumberFormat="1" applyFont="1" applyBorder="1" applyAlignment="1">
      <alignment horizontal="center" vertical="center"/>
    </xf>
    <xf numFmtId="3" fontId="18" fillId="3" borderId="3" xfId="0" applyNumberFormat="1" applyFont="1" applyFill="1" applyBorder="1" applyAlignment="1">
      <alignment horizontal="right" vertical="center"/>
    </xf>
    <xf numFmtId="3" fontId="18" fillId="3" borderId="3" xfId="0" applyNumberFormat="1" applyFont="1" applyFill="1" applyBorder="1" applyAlignment="1">
      <alignment vertical="center"/>
    </xf>
    <xf numFmtId="165" fontId="4" fillId="0" borderId="15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3" fontId="18" fillId="3" borderId="13" xfId="0" applyNumberFormat="1" applyFont="1" applyFill="1" applyBorder="1" applyAlignment="1">
      <alignment horizontal="right" vertical="center"/>
    </xf>
    <xf numFmtId="0" fontId="18" fillId="3" borderId="35" xfId="0" applyFont="1" applyFill="1" applyBorder="1" applyAlignment="1">
      <alignment horizontal="right" vertical="center"/>
    </xf>
    <xf numFmtId="166" fontId="18" fillId="3" borderId="35" xfId="0" applyNumberFormat="1" applyFont="1" applyFill="1" applyBorder="1" applyAlignment="1">
      <alignment horizontal="right" vertical="center"/>
    </xf>
    <xf numFmtId="166" fontId="18" fillId="3" borderId="13" xfId="0" applyNumberFormat="1" applyFont="1" applyFill="1" applyBorder="1" applyAlignment="1">
      <alignment vertical="center"/>
    </xf>
    <xf numFmtId="3" fontId="18" fillId="3" borderId="13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1" fontId="8" fillId="0" borderId="2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/>
    <xf numFmtId="0" fontId="0" fillId="0" borderId="0" xfId="0" applyFill="1"/>
    <xf numFmtId="0" fontId="5" fillId="0" borderId="49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right" vertical="center"/>
    </xf>
    <xf numFmtId="3" fontId="5" fillId="0" borderId="48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70</xdr:row>
      <xdr:rowOff>57150</xdr:rowOff>
    </xdr:from>
    <xdr:to>
      <xdr:col>7</xdr:col>
      <xdr:colOff>133350</xdr:colOff>
      <xdr:row>80</xdr:row>
      <xdr:rowOff>133350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12614910"/>
          <a:ext cx="1127760" cy="1447800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70</xdr:row>
      <xdr:rowOff>57150</xdr:rowOff>
    </xdr:from>
    <xdr:to>
      <xdr:col>7</xdr:col>
      <xdr:colOff>133350</xdr:colOff>
      <xdr:row>80</xdr:row>
      <xdr:rowOff>133350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12386310"/>
          <a:ext cx="1264920" cy="13639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90</xdr:row>
      <xdr:rowOff>66675</xdr:rowOff>
    </xdr:from>
    <xdr:to>
      <xdr:col>12</xdr:col>
      <xdr:colOff>171450</xdr:colOff>
      <xdr:row>101</xdr:row>
      <xdr:rowOff>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40" y="15733395"/>
          <a:ext cx="1383030" cy="15182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97</xdr:row>
      <xdr:rowOff>47625</xdr:rowOff>
    </xdr:from>
    <xdr:to>
      <xdr:col>11</xdr:col>
      <xdr:colOff>152400</xdr:colOff>
      <xdr:row>107</xdr:row>
      <xdr:rowOff>123825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40" y="23631525"/>
          <a:ext cx="1051560" cy="1447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M109"/>
  <sheetViews>
    <sheetView tabSelected="1" topLeftCell="A79" workbookViewId="0">
      <selection activeCell="M106" sqref="M106"/>
    </sheetView>
  </sheetViews>
  <sheetFormatPr defaultColWidth="10.140625" defaultRowHeight="11.4" customHeight="1"/>
  <cols>
    <col min="1" max="1" width="0.7109375" style="1" customWidth="1"/>
    <col min="2" max="6" width="10.140625" style="1" customWidth="1"/>
    <col min="7" max="7" width="10.85546875" style="1" customWidth="1"/>
    <col min="8" max="8" width="11.5703125" style="1" customWidth="1"/>
    <col min="9" max="10" width="19.140625" style="1" customWidth="1"/>
    <col min="11" max="11" width="0.5703125" style="1" customWidth="1"/>
    <col min="13" max="13" width="11.7109375" bestFit="1" customWidth="1"/>
  </cols>
  <sheetData>
    <row r="1" spans="2:10" ht="43.95" customHeight="1">
      <c r="I1" s="134" t="s">
        <v>223</v>
      </c>
      <c r="J1" s="134"/>
    </row>
    <row r="2" spans="2:10" s="1" customFormat="1" ht="78" hidden="1" customHeight="1">
      <c r="I2" s="135" t="s">
        <v>0</v>
      </c>
      <c r="J2" s="135"/>
    </row>
    <row r="3" spans="2:10" ht="15" customHeight="1">
      <c r="J3" s="2"/>
    </row>
    <row r="4" spans="2:10" ht="12" customHeight="1">
      <c r="B4" s="3" t="s">
        <v>1</v>
      </c>
      <c r="F4" s="136" t="s">
        <v>2</v>
      </c>
      <c r="G4" s="136"/>
      <c r="H4" s="136"/>
      <c r="I4" s="136"/>
    </row>
    <row r="6" spans="2:10" ht="12" customHeight="1">
      <c r="B6" s="3" t="s">
        <v>3</v>
      </c>
      <c r="F6" s="136"/>
      <c r="G6" s="136"/>
      <c r="H6" s="136"/>
      <c r="I6" s="136"/>
    </row>
    <row r="8" spans="2:10" ht="12" customHeight="1">
      <c r="B8" s="3" t="s">
        <v>4</v>
      </c>
      <c r="F8" s="136" t="s">
        <v>5</v>
      </c>
      <c r="G8" s="136"/>
      <c r="H8" s="136"/>
      <c r="I8" s="136"/>
    </row>
    <row r="10" spans="2:10" ht="12" customHeight="1">
      <c r="B10" s="3" t="s">
        <v>6</v>
      </c>
      <c r="F10" s="136"/>
      <c r="G10" s="136"/>
      <c r="H10" s="136"/>
      <c r="I10" s="136"/>
    </row>
    <row r="12" spans="2:10" ht="12" customHeight="1">
      <c r="B12" s="3" t="s">
        <v>7</v>
      </c>
      <c r="H12" s="137">
        <v>0</v>
      </c>
      <c r="I12" s="137"/>
    </row>
    <row r="13" spans="2:10" ht="10.95" customHeight="1">
      <c r="H13" s="4" t="s">
        <v>8</v>
      </c>
    </row>
    <row r="14" spans="2:10" s="1" customFormat="1" ht="13.05" customHeight="1">
      <c r="B14" s="3" t="s">
        <v>9</v>
      </c>
      <c r="F14" s="136"/>
      <c r="G14" s="136"/>
      <c r="H14" s="136"/>
      <c r="I14" s="136"/>
    </row>
    <row r="15" spans="2:10" s="1" customFormat="1" ht="13.05" customHeight="1"/>
    <row r="16" spans="2:10" ht="12" customHeight="1">
      <c r="B16" s="3" t="s">
        <v>10</v>
      </c>
      <c r="F16" s="138">
        <v>909</v>
      </c>
      <c r="G16" s="138"/>
      <c r="H16" s="138"/>
      <c r="I16" s="138"/>
      <c r="J16" s="4" t="s">
        <v>11</v>
      </c>
    </row>
    <row r="18" spans="2:10" ht="12" customHeight="1">
      <c r="B18" s="3" t="s">
        <v>12</v>
      </c>
      <c r="F18" s="136"/>
      <c r="G18" s="136"/>
      <c r="H18" s="136"/>
      <c r="I18" s="136"/>
    </row>
    <row r="19" spans="2:10" ht="10.95" customHeight="1">
      <c r="G19" s="1" t="s">
        <v>13</v>
      </c>
    </row>
    <row r="20" spans="2:10" ht="24" customHeight="1">
      <c r="B20" s="3" t="s">
        <v>14</v>
      </c>
      <c r="F20" s="136" t="s">
        <v>15</v>
      </c>
      <c r="G20" s="136"/>
      <c r="H20" s="136"/>
      <c r="I20" s="136"/>
    </row>
    <row r="21" spans="2:10" s="1" customFormat="1" ht="4.95" customHeight="1"/>
    <row r="22" spans="2:10" ht="15" customHeight="1">
      <c r="C22" s="139" t="s">
        <v>221</v>
      </c>
      <c r="D22" s="139"/>
      <c r="E22" s="139"/>
      <c r="F22" s="139"/>
      <c r="G22" s="139"/>
      <c r="H22" s="139"/>
      <c r="I22" s="139"/>
    </row>
    <row r="23" spans="2:10" s="1" customFormat="1" ht="6" customHeight="1"/>
    <row r="24" spans="2:10" ht="15" customHeight="1">
      <c r="B24" s="140" t="s">
        <v>220</v>
      </c>
      <c r="C24" s="140"/>
      <c r="D24" s="140"/>
      <c r="E24" s="140"/>
      <c r="F24" s="140"/>
      <c r="G24" s="140"/>
      <c r="H24" s="140"/>
      <c r="I24" s="140"/>
      <c r="J24" s="140"/>
    </row>
    <row r="25" spans="2:10" ht="10.95" customHeight="1">
      <c r="J25" s="40" t="s">
        <v>80</v>
      </c>
    </row>
    <row r="26" spans="2:10" ht="24" customHeight="1">
      <c r="B26" s="141" t="s">
        <v>16</v>
      </c>
      <c r="C26" s="141"/>
      <c r="D26" s="141"/>
      <c r="E26" s="141"/>
      <c r="F26" s="141"/>
      <c r="G26" s="141"/>
      <c r="H26" s="6" t="s">
        <v>17</v>
      </c>
      <c r="I26" s="132" t="s">
        <v>222</v>
      </c>
      <c r="J26" s="6" t="s">
        <v>79</v>
      </c>
    </row>
    <row r="27" spans="2:10" ht="10.95" customHeight="1">
      <c r="B27" s="142">
        <v>1</v>
      </c>
      <c r="C27" s="142"/>
      <c r="D27" s="142"/>
      <c r="E27" s="142"/>
      <c r="F27" s="142"/>
      <c r="G27" s="142"/>
      <c r="H27" s="7">
        <v>2</v>
      </c>
      <c r="I27" s="7">
        <v>3</v>
      </c>
      <c r="J27" s="7">
        <v>4</v>
      </c>
    </row>
    <row r="28" spans="2:10" s="1" customFormat="1" ht="19.95" customHeight="1">
      <c r="B28" s="143" t="s">
        <v>18</v>
      </c>
      <c r="C28" s="143"/>
      <c r="D28" s="143"/>
      <c r="E28" s="143"/>
      <c r="F28" s="143"/>
      <c r="G28" s="143"/>
      <c r="H28" s="8"/>
      <c r="I28" s="8"/>
      <c r="J28" s="8"/>
    </row>
    <row r="29" spans="2:10" ht="12" customHeight="1">
      <c r="B29" s="144" t="s">
        <v>19</v>
      </c>
      <c r="C29" s="144"/>
      <c r="D29" s="144"/>
      <c r="E29" s="144"/>
      <c r="F29" s="144"/>
      <c r="G29" s="144"/>
      <c r="H29" s="9">
        <v>10</v>
      </c>
      <c r="I29" s="116">
        <v>898997</v>
      </c>
      <c r="J29" s="121">
        <f>36856272.38/1000</f>
        <v>36856.272380000002</v>
      </c>
    </row>
    <row r="30" spans="2:10" ht="12" customHeight="1">
      <c r="B30" s="145" t="s">
        <v>20</v>
      </c>
      <c r="C30" s="145"/>
      <c r="D30" s="145"/>
      <c r="E30" s="145"/>
      <c r="F30" s="145"/>
      <c r="G30" s="145"/>
      <c r="H30" s="11">
        <v>11</v>
      </c>
      <c r="I30" s="12" t="s">
        <v>21</v>
      </c>
      <c r="J30" s="12" t="s">
        <v>21</v>
      </c>
    </row>
    <row r="31" spans="2:10" ht="12" customHeight="1">
      <c r="B31" s="145" t="s">
        <v>22</v>
      </c>
      <c r="C31" s="145"/>
      <c r="D31" s="145"/>
      <c r="E31" s="145"/>
      <c r="F31" s="145"/>
      <c r="G31" s="145"/>
      <c r="H31" s="11">
        <v>12</v>
      </c>
      <c r="I31" s="12" t="s">
        <v>21</v>
      </c>
      <c r="J31" s="12" t="s">
        <v>21</v>
      </c>
    </row>
    <row r="32" spans="2:10" ht="24" customHeight="1">
      <c r="B32" s="146" t="s">
        <v>23</v>
      </c>
      <c r="C32" s="146"/>
      <c r="D32" s="146"/>
      <c r="E32" s="146"/>
      <c r="F32" s="146"/>
      <c r="G32" s="146"/>
      <c r="H32" s="11">
        <v>13</v>
      </c>
      <c r="I32" s="12" t="s">
        <v>21</v>
      </c>
      <c r="J32" s="12" t="s">
        <v>21</v>
      </c>
    </row>
    <row r="33" spans="2:10" ht="12" customHeight="1">
      <c r="B33" s="145" t="s">
        <v>24</v>
      </c>
      <c r="C33" s="145"/>
      <c r="D33" s="145"/>
      <c r="E33" s="145"/>
      <c r="F33" s="145"/>
      <c r="G33" s="145"/>
      <c r="H33" s="11">
        <v>14</v>
      </c>
      <c r="I33" s="12" t="s">
        <v>21</v>
      </c>
      <c r="J33" s="12" t="s">
        <v>21</v>
      </c>
    </row>
    <row r="34" spans="2:10" ht="12" customHeight="1">
      <c r="B34" s="145" t="s">
        <v>25</v>
      </c>
      <c r="C34" s="145"/>
      <c r="D34" s="145"/>
      <c r="E34" s="145"/>
      <c r="F34" s="145"/>
      <c r="G34" s="145"/>
      <c r="H34" s="11">
        <v>15</v>
      </c>
      <c r="I34" s="13">
        <v>0</v>
      </c>
      <c r="J34" s="13">
        <v>0</v>
      </c>
    </row>
    <row r="35" spans="2:10" ht="12" customHeight="1">
      <c r="B35" s="144" t="s">
        <v>26</v>
      </c>
      <c r="C35" s="144"/>
      <c r="D35" s="144"/>
      <c r="E35" s="144"/>
      <c r="F35" s="144"/>
      <c r="G35" s="144"/>
      <c r="H35" s="11">
        <v>16</v>
      </c>
      <c r="I35" s="111">
        <f>(2482866265.28+391970507.1+14618877.7)/1000</f>
        <v>2889455.6500800001</v>
      </c>
      <c r="J35" s="14">
        <f>(1745425366.91+89242941.45+14952659.43)/1000</f>
        <v>1849620.9677900001</v>
      </c>
    </row>
    <row r="36" spans="2:10" ht="12" customHeight="1">
      <c r="B36" s="144" t="s">
        <v>27</v>
      </c>
      <c r="C36" s="144"/>
      <c r="D36" s="144"/>
      <c r="E36" s="144"/>
      <c r="F36" s="144"/>
      <c r="G36" s="144"/>
      <c r="H36" s="11">
        <v>17</v>
      </c>
      <c r="I36" s="111">
        <v>19856</v>
      </c>
      <c r="J36" s="120">
        <f>19878504.65/1000</f>
        <v>19878.504649999999</v>
      </c>
    </row>
    <row r="37" spans="2:10" ht="12" customHeight="1">
      <c r="B37" s="145" t="s">
        <v>28</v>
      </c>
      <c r="C37" s="145"/>
      <c r="D37" s="145"/>
      <c r="E37" s="145"/>
      <c r="F37" s="145"/>
      <c r="G37" s="145"/>
      <c r="H37" s="11">
        <v>18</v>
      </c>
      <c r="I37" s="15">
        <v>588125</v>
      </c>
      <c r="J37" s="15">
        <f>715718351.89/1000</f>
        <v>715718.35188999993</v>
      </c>
    </row>
    <row r="38" spans="2:10" ht="12" customHeight="1">
      <c r="B38" s="144" t="s">
        <v>29</v>
      </c>
      <c r="C38" s="144"/>
      <c r="D38" s="144"/>
      <c r="E38" s="144"/>
      <c r="F38" s="144"/>
      <c r="G38" s="144"/>
      <c r="H38" s="11">
        <v>19</v>
      </c>
      <c r="I38" s="15">
        <f>1065848701.78/1000</f>
        <v>1065848.70178</v>
      </c>
      <c r="J38" s="15">
        <f>1239072750.27/1000</f>
        <v>1239072.75027</v>
      </c>
    </row>
    <row r="39" spans="2:10" ht="12" customHeight="1">
      <c r="B39" s="144" t="s">
        <v>30</v>
      </c>
      <c r="C39" s="144"/>
      <c r="D39" s="144"/>
      <c r="E39" s="144"/>
      <c r="F39" s="144"/>
      <c r="G39" s="144"/>
      <c r="H39" s="16">
        <v>100</v>
      </c>
      <c r="I39" s="17">
        <f>SUM(I29:I38)</f>
        <v>5462282.3518599998</v>
      </c>
      <c r="J39" s="17">
        <f>SUM(J29:J38)</f>
        <v>3861146.8469799999</v>
      </c>
    </row>
    <row r="40" spans="2:10" ht="24" customHeight="1">
      <c r="B40" s="147" t="s">
        <v>31</v>
      </c>
      <c r="C40" s="147"/>
      <c r="D40" s="147"/>
      <c r="E40" s="147"/>
      <c r="F40" s="147"/>
      <c r="G40" s="147"/>
      <c r="H40" s="18">
        <v>101</v>
      </c>
      <c r="I40" s="110">
        <v>0</v>
      </c>
      <c r="J40" s="19">
        <v>0</v>
      </c>
    </row>
    <row r="41" spans="2:10" s="1" customFormat="1" ht="19.05" customHeight="1">
      <c r="B41" s="143" t="s">
        <v>32</v>
      </c>
      <c r="C41" s="143"/>
      <c r="D41" s="143"/>
      <c r="E41" s="143"/>
      <c r="F41" s="143"/>
      <c r="G41" s="143"/>
      <c r="H41" s="20"/>
      <c r="I41" s="21"/>
      <c r="J41" s="21"/>
    </row>
    <row r="42" spans="2:10" ht="12" customHeight="1">
      <c r="B42" s="144" t="s">
        <v>20</v>
      </c>
      <c r="C42" s="144"/>
      <c r="D42" s="144"/>
      <c r="E42" s="144"/>
      <c r="F42" s="144"/>
      <c r="G42" s="144"/>
      <c r="H42" s="22">
        <v>110</v>
      </c>
      <c r="I42" s="115">
        <v>0</v>
      </c>
      <c r="J42" s="23">
        <v>0</v>
      </c>
    </row>
    <row r="43" spans="2:10" ht="12" customHeight="1">
      <c r="B43" s="144" t="s">
        <v>22</v>
      </c>
      <c r="C43" s="144"/>
      <c r="D43" s="144"/>
      <c r="E43" s="144"/>
      <c r="F43" s="144"/>
      <c r="G43" s="144"/>
      <c r="H43" s="22">
        <v>111</v>
      </c>
      <c r="I43" s="115">
        <v>0</v>
      </c>
      <c r="J43" s="23">
        <v>0</v>
      </c>
    </row>
    <row r="44" spans="2:10" ht="24" customHeight="1">
      <c r="B44" s="147" t="s">
        <v>23</v>
      </c>
      <c r="C44" s="147"/>
      <c r="D44" s="147"/>
      <c r="E44" s="147"/>
      <c r="F44" s="147"/>
      <c r="G44" s="147"/>
      <c r="H44" s="22">
        <v>112</v>
      </c>
      <c r="I44" s="115">
        <v>0</v>
      </c>
      <c r="J44" s="23">
        <v>0</v>
      </c>
    </row>
    <row r="45" spans="2:10" ht="12" customHeight="1">
      <c r="B45" s="144" t="s">
        <v>24</v>
      </c>
      <c r="C45" s="144"/>
      <c r="D45" s="144"/>
      <c r="E45" s="144"/>
      <c r="F45" s="144"/>
      <c r="G45" s="144"/>
      <c r="H45" s="22">
        <v>113</v>
      </c>
      <c r="I45" s="115">
        <v>0</v>
      </c>
      <c r="J45" s="23">
        <v>0</v>
      </c>
    </row>
    <row r="46" spans="2:10" ht="12" customHeight="1">
      <c r="B46" s="144" t="s">
        <v>33</v>
      </c>
      <c r="C46" s="144"/>
      <c r="D46" s="144"/>
      <c r="E46" s="144"/>
      <c r="F46" s="144"/>
      <c r="G46" s="144"/>
      <c r="H46" s="22">
        <v>114</v>
      </c>
      <c r="I46" s="115">
        <v>0</v>
      </c>
      <c r="J46" s="23">
        <v>0</v>
      </c>
    </row>
    <row r="47" spans="2:10" ht="12" customHeight="1">
      <c r="B47" s="144" t="s">
        <v>34</v>
      </c>
      <c r="C47" s="144"/>
      <c r="D47" s="144"/>
      <c r="E47" s="144"/>
      <c r="F47" s="144"/>
      <c r="G47" s="144"/>
      <c r="H47" s="22">
        <v>115</v>
      </c>
      <c r="I47" s="121" t="s">
        <v>21</v>
      </c>
      <c r="J47" s="122">
        <v>0</v>
      </c>
    </row>
    <row r="48" spans="2:10" ht="12" customHeight="1">
      <c r="B48" s="144" t="s">
        <v>35</v>
      </c>
      <c r="C48" s="144"/>
      <c r="D48" s="144"/>
      <c r="E48" s="144"/>
      <c r="F48" s="144"/>
      <c r="G48" s="144"/>
      <c r="H48" s="22">
        <v>116</v>
      </c>
      <c r="I48" s="116">
        <v>3600</v>
      </c>
      <c r="J48" s="10">
        <f>1640000/1000</f>
        <v>1640</v>
      </c>
    </row>
    <row r="49" spans="2:10" ht="12" customHeight="1">
      <c r="B49" s="144" t="s">
        <v>36</v>
      </c>
      <c r="C49" s="144"/>
      <c r="D49" s="144"/>
      <c r="E49" s="144"/>
      <c r="F49" s="144"/>
      <c r="G49" s="144"/>
      <c r="H49" s="22">
        <v>117</v>
      </c>
      <c r="I49" s="117" t="s">
        <v>21</v>
      </c>
      <c r="J49" s="24" t="s">
        <v>21</v>
      </c>
    </row>
    <row r="50" spans="2:10" ht="12" customHeight="1">
      <c r="B50" s="144" t="s">
        <v>37</v>
      </c>
      <c r="C50" s="144"/>
      <c r="D50" s="144"/>
      <c r="E50" s="144"/>
      <c r="F50" s="144"/>
      <c r="G50" s="144"/>
      <c r="H50" s="22">
        <v>118</v>
      </c>
      <c r="I50" s="116">
        <f>2079077256.97/1000</f>
        <v>2079077.25697</v>
      </c>
      <c r="J50" s="10">
        <f>2233919628.98/1000</f>
        <v>2233919.62898</v>
      </c>
    </row>
    <row r="51" spans="2:10" ht="12" customHeight="1">
      <c r="B51" s="144" t="s">
        <v>38</v>
      </c>
      <c r="C51" s="144"/>
      <c r="D51" s="144"/>
      <c r="E51" s="144"/>
      <c r="F51" s="144"/>
      <c r="G51" s="144"/>
      <c r="H51" s="22">
        <v>119</v>
      </c>
      <c r="I51" s="116">
        <f>587231754.44/1000</f>
        <v>587231.75444000005</v>
      </c>
      <c r="J51" s="10">
        <f>554058005.24/1000</f>
        <v>554058.00523999997</v>
      </c>
    </row>
    <row r="52" spans="2:10" ht="12" customHeight="1">
      <c r="B52" s="144" t="s">
        <v>39</v>
      </c>
      <c r="C52" s="144"/>
      <c r="D52" s="144"/>
      <c r="E52" s="144"/>
      <c r="F52" s="144"/>
      <c r="G52" s="144"/>
      <c r="H52" s="22">
        <v>120</v>
      </c>
      <c r="I52" s="117"/>
      <c r="J52" s="24" t="s">
        <v>21</v>
      </c>
    </row>
    <row r="53" spans="2:10" ht="12" customHeight="1">
      <c r="B53" s="144" t="s">
        <v>40</v>
      </c>
      <c r="C53" s="144"/>
      <c r="D53" s="144"/>
      <c r="E53" s="144"/>
      <c r="F53" s="144"/>
      <c r="G53" s="144"/>
      <c r="H53" s="22">
        <v>121</v>
      </c>
      <c r="I53" s="116">
        <f>1794897.58/1000</f>
        <v>1794.8975800000001</v>
      </c>
      <c r="J53" s="10">
        <f>1819807.38/1000</f>
        <v>1819.80738</v>
      </c>
    </row>
    <row r="54" spans="2:10" ht="12" customHeight="1">
      <c r="B54" s="144" t="s">
        <v>41</v>
      </c>
      <c r="C54" s="144"/>
      <c r="D54" s="144"/>
      <c r="E54" s="144"/>
      <c r="F54" s="144"/>
      <c r="G54" s="144"/>
      <c r="H54" s="22">
        <v>122</v>
      </c>
      <c r="I54" s="116"/>
      <c r="J54" s="23">
        <v>0</v>
      </c>
    </row>
    <row r="55" spans="2:10" ht="12" customHeight="1">
      <c r="B55" s="144" t="s">
        <v>42</v>
      </c>
      <c r="C55" s="144"/>
      <c r="D55" s="144"/>
      <c r="E55" s="144"/>
      <c r="F55" s="144"/>
      <c r="G55" s="144"/>
      <c r="H55" s="22">
        <v>123</v>
      </c>
      <c r="I55" s="116">
        <f>124321288.44/1000</f>
        <v>124321.28844</v>
      </c>
      <c r="J55" s="10">
        <v>41842</v>
      </c>
    </row>
    <row r="56" spans="2:10" ht="12" customHeight="1">
      <c r="B56" s="144" t="s">
        <v>43</v>
      </c>
      <c r="C56" s="144"/>
      <c r="D56" s="144"/>
      <c r="E56" s="144"/>
      <c r="F56" s="144"/>
      <c r="G56" s="144"/>
      <c r="H56" s="22">
        <v>200</v>
      </c>
      <c r="I56" s="118">
        <f>SUM(I43:I55)</f>
        <v>2796025.1974299997</v>
      </c>
      <c r="J56" s="25">
        <f>SUM(J43:J55)</f>
        <v>2833279.4416</v>
      </c>
    </row>
    <row r="57" spans="2:10" ht="12" customHeight="1">
      <c r="B57" s="148" t="s">
        <v>44</v>
      </c>
      <c r="C57" s="148"/>
      <c r="D57" s="148"/>
      <c r="E57" s="148"/>
      <c r="F57" s="148"/>
      <c r="G57" s="148"/>
      <c r="H57" s="26"/>
      <c r="I57" s="114">
        <f>I39+I56</f>
        <v>8258307.5492899995</v>
      </c>
      <c r="J57" s="27">
        <f>J39+J56</f>
        <v>6694426.2885800004</v>
      </c>
    </row>
    <row r="58" spans="2:10" s="1" customFormat="1" ht="4.95" customHeight="1"/>
    <row r="59" spans="2:10" ht="10.95" customHeight="1">
      <c r="J59" s="40" t="s">
        <v>80</v>
      </c>
    </row>
    <row r="60" spans="2:10" ht="24" customHeight="1">
      <c r="B60" s="149" t="s">
        <v>45</v>
      </c>
      <c r="C60" s="149"/>
      <c r="D60" s="149"/>
      <c r="E60" s="149"/>
      <c r="F60" s="149"/>
      <c r="G60" s="149"/>
      <c r="H60" s="6" t="s">
        <v>17</v>
      </c>
      <c r="I60" s="132" t="s">
        <v>222</v>
      </c>
      <c r="J60" s="6" t="s">
        <v>79</v>
      </c>
    </row>
    <row r="61" spans="2:10" ht="10.95" customHeight="1">
      <c r="B61" s="142">
        <v>1</v>
      </c>
      <c r="C61" s="142"/>
      <c r="D61" s="142"/>
      <c r="E61" s="142"/>
      <c r="F61" s="142"/>
      <c r="G61" s="142"/>
      <c r="H61" s="7">
        <v>2</v>
      </c>
      <c r="I61" s="113">
        <v>3</v>
      </c>
      <c r="J61" s="7">
        <v>4</v>
      </c>
    </row>
    <row r="62" spans="2:10" s="1" customFormat="1" ht="19.95" customHeight="1">
      <c r="B62" s="150" t="s">
        <v>46</v>
      </c>
      <c r="C62" s="150"/>
      <c r="D62" s="150"/>
      <c r="E62" s="150"/>
      <c r="F62" s="150"/>
      <c r="G62" s="150"/>
      <c r="H62" s="28"/>
      <c r="I62" s="35"/>
      <c r="J62" s="29"/>
    </row>
    <row r="63" spans="2:10" ht="12" customHeight="1">
      <c r="B63" s="144" t="s">
        <v>47</v>
      </c>
      <c r="C63" s="144"/>
      <c r="D63" s="144"/>
      <c r="E63" s="144"/>
      <c r="F63" s="144"/>
      <c r="G63" s="144"/>
      <c r="H63" s="18">
        <v>210</v>
      </c>
      <c r="I63" s="121">
        <f>1404831370/1000</f>
        <v>1404831.37</v>
      </c>
      <c r="J63" s="121">
        <v>1324831</v>
      </c>
    </row>
    <row r="64" spans="2:10" ht="12" customHeight="1">
      <c r="B64" s="144" t="s">
        <v>22</v>
      </c>
      <c r="C64" s="144"/>
      <c r="D64" s="144"/>
      <c r="E64" s="144"/>
      <c r="F64" s="144"/>
      <c r="G64" s="144"/>
      <c r="H64" s="18">
        <v>211</v>
      </c>
      <c r="I64" s="115"/>
      <c r="J64" s="23">
        <v>0</v>
      </c>
    </row>
    <row r="65" spans="2:10" ht="12" customHeight="1">
      <c r="B65" s="147" t="s">
        <v>219</v>
      </c>
      <c r="C65" s="147"/>
      <c r="D65" s="147"/>
      <c r="E65" s="147"/>
      <c r="F65" s="147"/>
      <c r="G65" s="147"/>
      <c r="H65" s="30">
        <v>212</v>
      </c>
      <c r="I65" s="111"/>
      <c r="J65" s="31" t="s">
        <v>21</v>
      </c>
    </row>
    <row r="66" spans="2:10" ht="28.2" customHeight="1">
      <c r="B66" s="147" t="s">
        <v>48</v>
      </c>
      <c r="C66" s="147"/>
      <c r="D66" s="147"/>
      <c r="E66" s="147"/>
      <c r="F66" s="147"/>
      <c r="G66" s="147"/>
      <c r="H66" s="30">
        <v>213</v>
      </c>
      <c r="I66" s="111">
        <f>(336014473.09+46214001.7)/1000</f>
        <v>382228.47478999995</v>
      </c>
      <c r="J66" s="14">
        <f>(423099524.26+22565467.04+936385.5)/1000</f>
        <v>446601.37680000003</v>
      </c>
    </row>
    <row r="67" spans="2:10" ht="12" customHeight="1">
      <c r="B67" s="147" t="s">
        <v>49</v>
      </c>
      <c r="C67" s="147"/>
      <c r="D67" s="147"/>
      <c r="E67" s="147"/>
      <c r="F67" s="147"/>
      <c r="G67" s="147"/>
      <c r="H67" s="30">
        <v>214</v>
      </c>
      <c r="I67" s="111">
        <f>71507878/1000</f>
        <v>71507.877999999997</v>
      </c>
      <c r="J67" s="120">
        <f>28461800/1000</f>
        <v>28461.8</v>
      </c>
    </row>
    <row r="68" spans="2:10" ht="12" customHeight="1">
      <c r="B68" s="147" t="s">
        <v>50</v>
      </c>
      <c r="C68" s="147"/>
      <c r="D68" s="147"/>
      <c r="E68" s="147"/>
      <c r="F68" s="147"/>
      <c r="G68" s="147"/>
      <c r="H68" s="30">
        <v>215</v>
      </c>
      <c r="I68" s="112"/>
      <c r="J68" s="31" t="s">
        <v>21</v>
      </c>
    </row>
    <row r="69" spans="2:10" ht="12" customHeight="1">
      <c r="B69" s="147" t="s">
        <v>51</v>
      </c>
      <c r="C69" s="147"/>
      <c r="D69" s="147"/>
      <c r="E69" s="147"/>
      <c r="F69" s="147"/>
      <c r="G69" s="147"/>
      <c r="H69" s="30">
        <v>216</v>
      </c>
      <c r="I69" s="111">
        <f>(84759714.37+209318.22+962014.24)/1000</f>
        <v>85931.046829999992</v>
      </c>
      <c r="J69" s="14">
        <f>78283.1+661.013+468.38</f>
        <v>79412.493000000017</v>
      </c>
    </row>
    <row r="70" spans="2:10" ht="12" customHeight="1">
      <c r="B70" s="147" t="s">
        <v>52</v>
      </c>
      <c r="C70" s="147"/>
      <c r="D70" s="147"/>
      <c r="E70" s="147"/>
      <c r="F70" s="147"/>
      <c r="G70" s="147"/>
      <c r="H70" s="30">
        <v>217</v>
      </c>
      <c r="I70" s="111">
        <f>(243771732.28+18361036.76+220091588.43+1523598627.12+167563.03+6954033.28)/1000</f>
        <v>2012944.5808999999</v>
      </c>
      <c r="J70" s="14">
        <f>(189597754.81+17364177+17794865.57+771246+556688)/1000</f>
        <v>226084.73137999998</v>
      </c>
    </row>
    <row r="71" spans="2:10" ht="12" customHeight="1">
      <c r="B71" s="151" t="s">
        <v>53</v>
      </c>
      <c r="C71" s="151"/>
      <c r="D71" s="151"/>
      <c r="E71" s="151"/>
      <c r="F71" s="151"/>
      <c r="G71" s="151"/>
      <c r="H71" s="32">
        <v>300</v>
      </c>
      <c r="I71" s="114">
        <f>SUM(I63:I70)</f>
        <v>3957443.3505199999</v>
      </c>
      <c r="J71" s="119">
        <f>SUM(J63:J70)</f>
        <v>2105391.40118</v>
      </c>
    </row>
    <row r="72" spans="2:10" ht="24" customHeight="1">
      <c r="B72" s="147" t="s">
        <v>54</v>
      </c>
      <c r="C72" s="147"/>
      <c r="D72" s="147"/>
      <c r="E72" s="147"/>
      <c r="F72" s="147"/>
      <c r="G72" s="147"/>
      <c r="H72" s="18">
        <v>301</v>
      </c>
      <c r="I72" s="112" t="s">
        <v>21</v>
      </c>
      <c r="J72" s="31" t="s">
        <v>21</v>
      </c>
    </row>
    <row r="73" spans="2:10" s="1" customFormat="1" ht="21" customHeight="1">
      <c r="B73" s="152" t="s">
        <v>55</v>
      </c>
      <c r="C73" s="152"/>
      <c r="D73" s="152"/>
      <c r="E73" s="152"/>
      <c r="F73" s="152"/>
      <c r="G73" s="152"/>
      <c r="H73" s="33"/>
      <c r="I73" s="34"/>
      <c r="J73" s="33"/>
    </row>
    <row r="74" spans="2:10" ht="12" customHeight="1">
      <c r="B74" s="144" t="s">
        <v>47</v>
      </c>
      <c r="C74" s="144"/>
      <c r="D74" s="144"/>
      <c r="E74" s="144"/>
      <c r="F74" s="144"/>
      <c r="G74" s="144"/>
      <c r="H74" s="22">
        <v>310</v>
      </c>
      <c r="I74" s="131">
        <f>1027174323.28/1000</f>
        <v>1027174.32328</v>
      </c>
      <c r="J74" s="131">
        <v>1671696</v>
      </c>
    </row>
    <row r="75" spans="2:10" ht="12" customHeight="1">
      <c r="B75" s="144" t="s">
        <v>22</v>
      </c>
      <c r="C75" s="144"/>
      <c r="D75" s="144"/>
      <c r="E75" s="144"/>
      <c r="F75" s="144"/>
      <c r="G75" s="144"/>
      <c r="H75" s="22">
        <v>311</v>
      </c>
      <c r="I75" s="117"/>
      <c r="J75" s="24" t="s">
        <v>21</v>
      </c>
    </row>
    <row r="76" spans="2:10" ht="12" customHeight="1">
      <c r="B76" s="144" t="s">
        <v>56</v>
      </c>
      <c r="C76" s="144"/>
      <c r="D76" s="144"/>
      <c r="E76" s="144"/>
      <c r="F76" s="144"/>
      <c r="G76" s="144"/>
      <c r="H76" s="22">
        <v>312</v>
      </c>
      <c r="I76" s="116"/>
      <c r="J76" s="121"/>
    </row>
    <row r="77" spans="2:10" ht="12" customHeight="1">
      <c r="B77" s="144" t="s">
        <v>57</v>
      </c>
      <c r="C77" s="144"/>
      <c r="D77" s="144"/>
      <c r="E77" s="144"/>
      <c r="F77" s="144"/>
      <c r="G77" s="144"/>
      <c r="H77" s="22">
        <v>313</v>
      </c>
      <c r="I77" s="116">
        <f>770695921.58/1000</f>
        <v>770695.92158000008</v>
      </c>
      <c r="J77" s="121">
        <f>701806295.83/1000</f>
        <v>701806.29583000008</v>
      </c>
    </row>
    <row r="78" spans="2:10" ht="12" customHeight="1">
      <c r="B78" s="144" t="s">
        <v>58</v>
      </c>
      <c r="C78" s="144"/>
      <c r="D78" s="144"/>
      <c r="E78" s="144"/>
      <c r="F78" s="144"/>
      <c r="G78" s="144"/>
      <c r="H78" s="22">
        <v>314</v>
      </c>
      <c r="I78" s="117"/>
      <c r="J78" s="123" t="s">
        <v>21</v>
      </c>
    </row>
    <row r="79" spans="2:10" ht="12" customHeight="1">
      <c r="B79" s="144" t="s">
        <v>59</v>
      </c>
      <c r="C79" s="144"/>
      <c r="D79" s="144"/>
      <c r="E79" s="144"/>
      <c r="F79" s="144"/>
      <c r="G79" s="144"/>
      <c r="H79" s="22">
        <v>315</v>
      </c>
      <c r="I79" s="121">
        <v>10444</v>
      </c>
      <c r="J79" s="121">
        <f>10444000/1000</f>
        <v>10444</v>
      </c>
    </row>
    <row r="80" spans="2:10" ht="12" customHeight="1">
      <c r="B80" s="144" t="s">
        <v>60</v>
      </c>
      <c r="C80" s="144"/>
      <c r="D80" s="144"/>
      <c r="E80" s="144"/>
      <c r="F80" s="144"/>
      <c r="G80" s="144"/>
      <c r="H80" s="22">
        <v>316</v>
      </c>
      <c r="I80" s="116">
        <f>2157080.71/1000</f>
        <v>2157.0807100000002</v>
      </c>
      <c r="J80" s="121">
        <f>36157080.71/1000</f>
        <v>36157.080710000002</v>
      </c>
    </row>
    <row r="81" spans="1:13" ht="12" customHeight="1">
      <c r="B81" s="150" t="s">
        <v>61</v>
      </c>
      <c r="C81" s="150"/>
      <c r="D81" s="150"/>
      <c r="E81" s="150"/>
      <c r="F81" s="150"/>
      <c r="G81" s="150"/>
      <c r="H81" s="32">
        <v>400</v>
      </c>
      <c r="I81" s="114">
        <f>SUM(I74:I80)</f>
        <v>1810471.3255699999</v>
      </c>
      <c r="J81" s="130">
        <f>SUM(J74:J80)</f>
        <v>2420103.3765400001</v>
      </c>
    </row>
    <row r="82" spans="1:13" s="1" customFormat="1" ht="19.95" customHeight="1">
      <c r="B82" s="152" t="s">
        <v>62</v>
      </c>
      <c r="C82" s="152"/>
      <c r="D82" s="152"/>
      <c r="E82" s="152"/>
      <c r="F82" s="152"/>
      <c r="G82" s="152"/>
      <c r="H82" s="33"/>
      <c r="I82" s="35"/>
      <c r="J82" s="34"/>
    </row>
    <row r="83" spans="1:13" ht="12" customHeight="1">
      <c r="B83" s="144" t="s">
        <v>63</v>
      </c>
      <c r="C83" s="144"/>
      <c r="D83" s="144"/>
      <c r="E83" s="144"/>
      <c r="F83" s="144"/>
      <c r="G83" s="144"/>
      <c r="H83" s="22">
        <v>410</v>
      </c>
      <c r="I83" s="116">
        <v>1350000</v>
      </c>
      <c r="J83" s="121">
        <f>1350000000/1000</f>
        <v>1350000</v>
      </c>
    </row>
    <row r="84" spans="1:13" ht="12" customHeight="1">
      <c r="B84" s="144" t="s">
        <v>64</v>
      </c>
      <c r="C84" s="144"/>
      <c r="D84" s="144"/>
      <c r="E84" s="144"/>
      <c r="F84" s="144"/>
      <c r="G84" s="144"/>
      <c r="H84" s="22">
        <v>411</v>
      </c>
      <c r="I84" s="115">
        <v>0</v>
      </c>
      <c r="J84" s="122">
        <v>0</v>
      </c>
    </row>
    <row r="85" spans="1:13" ht="12" customHeight="1">
      <c r="B85" s="144" t="s">
        <v>65</v>
      </c>
      <c r="C85" s="144"/>
      <c r="D85" s="144"/>
      <c r="E85" s="144"/>
      <c r="F85" s="144"/>
      <c r="G85" s="144"/>
      <c r="H85" s="18">
        <v>412</v>
      </c>
      <c r="I85" s="115">
        <v>0</v>
      </c>
      <c r="J85" s="122">
        <v>0</v>
      </c>
    </row>
    <row r="86" spans="1:13" ht="12" customHeight="1">
      <c r="B86" s="144" t="s">
        <v>66</v>
      </c>
      <c r="C86" s="144"/>
      <c r="D86" s="144"/>
      <c r="E86" s="144"/>
      <c r="F86" s="144"/>
      <c r="G86" s="144"/>
      <c r="H86" s="18">
        <v>413</v>
      </c>
      <c r="I86" s="115">
        <v>0</v>
      </c>
      <c r="J86" s="122">
        <v>0</v>
      </c>
    </row>
    <row r="87" spans="1:13" ht="12" customHeight="1">
      <c r="B87" s="144" t="s">
        <v>67</v>
      </c>
      <c r="C87" s="144"/>
      <c r="D87" s="144"/>
      <c r="E87" s="144"/>
      <c r="F87" s="144"/>
      <c r="G87" s="144"/>
      <c r="H87" s="18">
        <v>414</v>
      </c>
      <c r="I87" s="116">
        <v>1140393</v>
      </c>
      <c r="J87" s="121">
        <f>(818931505.66-432)/1000</f>
        <v>818931.07365999999</v>
      </c>
      <c r="M87" s="39"/>
    </row>
    <row r="88" spans="1:13" ht="24" customHeight="1">
      <c r="B88" s="147" t="s">
        <v>68</v>
      </c>
      <c r="C88" s="147"/>
      <c r="D88" s="147"/>
      <c r="E88" s="147"/>
      <c r="F88" s="147"/>
      <c r="G88" s="147"/>
      <c r="H88" s="18">
        <v>420</v>
      </c>
      <c r="I88" s="118">
        <f>SUM(I83:I87)</f>
        <v>2490393</v>
      </c>
      <c r="J88" s="25">
        <f>SUM(J83:J87)</f>
        <v>2168931.0736600002</v>
      </c>
      <c r="M88" s="39"/>
    </row>
    <row r="89" spans="1:13" ht="12" customHeight="1">
      <c r="B89" s="144" t="s">
        <v>69</v>
      </c>
      <c r="C89" s="144"/>
      <c r="D89" s="144"/>
      <c r="E89" s="144"/>
      <c r="F89" s="144"/>
      <c r="G89" s="144"/>
      <c r="H89" s="18">
        <v>421</v>
      </c>
      <c r="I89" s="117" t="s">
        <v>21</v>
      </c>
      <c r="J89" s="24" t="s">
        <v>21</v>
      </c>
    </row>
    <row r="90" spans="1:13" ht="12" customHeight="1">
      <c r="B90" s="150" t="s">
        <v>70</v>
      </c>
      <c r="C90" s="150"/>
      <c r="D90" s="150"/>
      <c r="E90" s="150"/>
      <c r="F90" s="150"/>
      <c r="G90" s="150"/>
      <c r="H90" s="32">
        <v>500</v>
      </c>
      <c r="I90" s="109">
        <f>I88</f>
        <v>2490393</v>
      </c>
      <c r="J90" s="41">
        <f>J88</f>
        <v>2168931.0736600002</v>
      </c>
      <c r="M90" s="39"/>
    </row>
    <row r="91" spans="1:13" ht="12" customHeight="1">
      <c r="B91" s="143" t="s">
        <v>71</v>
      </c>
      <c r="C91" s="143"/>
      <c r="D91" s="143"/>
      <c r="E91" s="143"/>
      <c r="F91" s="143"/>
      <c r="G91" s="143"/>
      <c r="H91" s="328"/>
      <c r="I91" s="330">
        <f>I71+I81+I90</f>
        <v>8258307.6760900002</v>
      </c>
      <c r="J91" s="330">
        <f>J71+J81+J90</f>
        <v>6694425.8513800008</v>
      </c>
      <c r="L91" s="39"/>
      <c r="M91" s="39"/>
    </row>
    <row r="92" spans="1:13" s="324" customFormat="1" ht="12" customHeight="1">
      <c r="A92" s="319"/>
      <c r="B92" s="325" t="s">
        <v>233</v>
      </c>
      <c r="C92" s="326"/>
      <c r="D92" s="326"/>
      <c r="E92" s="326"/>
      <c r="F92" s="326"/>
      <c r="G92" s="327"/>
      <c r="H92" s="329"/>
      <c r="I92" s="331">
        <v>1843.41</v>
      </c>
      <c r="J92" s="331"/>
      <c r="K92" s="319"/>
      <c r="L92" s="323"/>
      <c r="M92" s="323"/>
    </row>
    <row r="93" spans="1:13" s="324" customFormat="1" ht="12" customHeight="1">
      <c r="A93" s="319"/>
      <c r="B93" s="320"/>
      <c r="C93" s="320"/>
      <c r="D93" s="320"/>
      <c r="E93" s="320"/>
      <c r="F93" s="320"/>
      <c r="G93" s="320"/>
      <c r="H93" s="321"/>
      <c r="I93" s="322"/>
      <c r="J93" s="322"/>
      <c r="K93" s="319"/>
      <c r="L93" s="323"/>
      <c r="M93" s="323"/>
    </row>
    <row r="94" spans="1:13" ht="11.4" customHeight="1">
      <c r="I94" s="38"/>
      <c r="J94" s="38"/>
    </row>
    <row r="95" spans="1:13" ht="12" customHeight="1">
      <c r="B95" s="36" t="s">
        <v>72</v>
      </c>
      <c r="D95" s="153" t="s">
        <v>73</v>
      </c>
      <c r="E95" s="153"/>
      <c r="F95" s="153"/>
      <c r="G95" s="153"/>
      <c r="I95" s="37"/>
      <c r="J95" s="37"/>
    </row>
    <row r="96" spans="1:13" ht="10.95" customHeight="1">
      <c r="D96" s="154" t="s">
        <v>74</v>
      </c>
      <c r="E96" s="154"/>
      <c r="F96" s="154"/>
      <c r="I96" s="154" t="s">
        <v>75</v>
      </c>
      <c r="J96" s="154"/>
    </row>
    <row r="99" spans="2:10" ht="12" customHeight="1">
      <c r="B99" s="36" t="s">
        <v>76</v>
      </c>
      <c r="D99" s="153" t="s">
        <v>77</v>
      </c>
      <c r="E99" s="153"/>
      <c r="F99" s="153"/>
      <c r="G99" s="153"/>
      <c r="I99" s="37"/>
      <c r="J99" s="37"/>
    </row>
    <row r="100" spans="2:10" ht="10.95" customHeight="1">
      <c r="D100" s="154" t="s">
        <v>74</v>
      </c>
      <c r="E100" s="154"/>
      <c r="F100" s="154"/>
      <c r="I100" s="154" t="s">
        <v>75</v>
      </c>
      <c r="J100" s="154"/>
    </row>
    <row r="103" spans="2:10" ht="10.95" customHeight="1">
      <c r="B103" s="1" t="s">
        <v>78</v>
      </c>
    </row>
    <row r="109" spans="2:10" s="1" customFormat="1" ht="10.95" customHeight="1"/>
  </sheetData>
  <mergeCells count="83">
    <mergeCell ref="D99:G99"/>
    <mergeCell ref="D100:F100"/>
    <mergeCell ref="I100:J100"/>
    <mergeCell ref="B90:G90"/>
    <mergeCell ref="B91:G91"/>
    <mergeCell ref="D95:G95"/>
    <mergeCell ref="D96:F96"/>
    <mergeCell ref="I96:J96"/>
    <mergeCell ref="B85:G85"/>
    <mergeCell ref="B86:G86"/>
    <mergeCell ref="B87:G87"/>
    <mergeCell ref="B88:G88"/>
    <mergeCell ref="B89:G89"/>
    <mergeCell ref="B80:G80"/>
    <mergeCell ref="B81:G81"/>
    <mergeCell ref="B82:G82"/>
    <mergeCell ref="B83:G83"/>
    <mergeCell ref="B84:G84"/>
    <mergeCell ref="B75:G75"/>
    <mergeCell ref="B76:G76"/>
    <mergeCell ref="B77:G77"/>
    <mergeCell ref="B78:G78"/>
    <mergeCell ref="B79:G79"/>
    <mergeCell ref="B70:G70"/>
    <mergeCell ref="B71:G71"/>
    <mergeCell ref="B72:G72"/>
    <mergeCell ref="B73:G73"/>
    <mergeCell ref="B74:G74"/>
    <mergeCell ref="B65:G65"/>
    <mergeCell ref="B66:G66"/>
    <mergeCell ref="B67:G67"/>
    <mergeCell ref="B68:G68"/>
    <mergeCell ref="B69:G69"/>
    <mergeCell ref="B60:G60"/>
    <mergeCell ref="B61:G61"/>
    <mergeCell ref="B62:G62"/>
    <mergeCell ref="B63:G63"/>
    <mergeCell ref="B64:G64"/>
    <mergeCell ref="B53:G53"/>
    <mergeCell ref="B54:G54"/>
    <mergeCell ref="B55:G55"/>
    <mergeCell ref="B56:G56"/>
    <mergeCell ref="B57:G57"/>
    <mergeCell ref="B48:G48"/>
    <mergeCell ref="B49:G49"/>
    <mergeCell ref="B50:G50"/>
    <mergeCell ref="B51:G51"/>
    <mergeCell ref="B52:G52"/>
    <mergeCell ref="B43:G43"/>
    <mergeCell ref="B44:G44"/>
    <mergeCell ref="B45:G45"/>
    <mergeCell ref="B46:G46"/>
    <mergeCell ref="B47:G47"/>
    <mergeCell ref="B38:G38"/>
    <mergeCell ref="B39:G39"/>
    <mergeCell ref="B40:G40"/>
    <mergeCell ref="B41:G41"/>
    <mergeCell ref="B42:G42"/>
    <mergeCell ref="B33:G33"/>
    <mergeCell ref="B34:G34"/>
    <mergeCell ref="B35:G35"/>
    <mergeCell ref="B36:G36"/>
    <mergeCell ref="B37:G37"/>
    <mergeCell ref="B28:G28"/>
    <mergeCell ref="B29:G29"/>
    <mergeCell ref="B30:G30"/>
    <mergeCell ref="B31:G31"/>
    <mergeCell ref="B32:G32"/>
    <mergeCell ref="F20:I20"/>
    <mergeCell ref="C22:I22"/>
    <mergeCell ref="B24:J24"/>
    <mergeCell ref="B26:G26"/>
    <mergeCell ref="B27:G27"/>
    <mergeCell ref="F10:I10"/>
    <mergeCell ref="H12:I12"/>
    <mergeCell ref="F14:I14"/>
    <mergeCell ref="F16:I16"/>
    <mergeCell ref="F18:I18"/>
    <mergeCell ref="I1:J1"/>
    <mergeCell ref="I2:J2"/>
    <mergeCell ref="F4:I4"/>
    <mergeCell ref="F6:I6"/>
    <mergeCell ref="F8:I8"/>
  </mergeCells>
  <pageMargins left="0.74803149606299213" right="0" top="0.78740157480314965" bottom="0.19685039370078741" header="0.51181102362204722" footer="0.51181102362204722"/>
  <pageSetup paperSize="9" scale="85" orientation="portrait" verticalDpi="0" r:id="rId1"/>
  <rowBreaks count="2" manualBreakCount="2">
    <brk id="58" max="16383" man="1"/>
    <brk id="10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H81"/>
  <sheetViews>
    <sheetView topLeftCell="A22" workbookViewId="0">
      <selection activeCell="BH31" sqref="BH31"/>
    </sheetView>
  </sheetViews>
  <sheetFormatPr defaultColWidth="10.140625" defaultRowHeight="11.4" customHeight="1"/>
  <cols>
    <col min="1" max="1" width="2" style="1" customWidth="1"/>
    <col min="2" max="2" width="1.42578125" style="1" customWidth="1"/>
    <col min="3" max="3" width="2" style="1" customWidth="1"/>
    <col min="4" max="4" width="2.28515625" style="1" customWidth="1"/>
    <col min="5" max="5" width="10.140625" style="1" customWidth="1"/>
    <col min="6" max="6" width="3.5703125" style="1" customWidth="1"/>
    <col min="7" max="7" width="0.85546875" style="1" customWidth="1"/>
    <col min="8" max="8" width="6.7109375" style="1" customWidth="1"/>
    <col min="9" max="9" width="3.140625" style="1" customWidth="1"/>
    <col min="10" max="10" width="1.28515625" style="1" customWidth="1"/>
    <col min="11" max="12" width="0.7109375" style="1" customWidth="1"/>
    <col min="13" max="13" width="2" style="1" customWidth="1"/>
    <col min="14" max="14" width="10.140625" style="1" customWidth="1"/>
    <col min="15" max="15" width="5.42578125" style="1" customWidth="1"/>
    <col min="16" max="16" width="3.85546875" style="1" customWidth="1"/>
    <col min="17" max="17" width="0.28515625" style="1" customWidth="1"/>
    <col min="18" max="18" width="1.28515625" style="1" customWidth="1"/>
    <col min="19" max="19" width="6.85546875" style="1" customWidth="1"/>
    <col min="20" max="20" width="4" style="1" customWidth="1"/>
    <col min="21" max="21" width="3.28515625" style="1" customWidth="1"/>
    <col min="22" max="22" width="1" style="1" customWidth="1"/>
    <col min="23" max="23" width="10.140625" style="1" customWidth="1"/>
    <col min="24" max="24" width="1.42578125" style="1" customWidth="1"/>
    <col min="25" max="25" width="1" style="1" customWidth="1"/>
    <col min="26" max="26" width="6" style="1" customWidth="1"/>
    <col min="27" max="27" width="10.140625" style="1" customWidth="1"/>
    <col min="28" max="28" width="2.85546875" style="1" customWidth="1"/>
    <col min="29" max="29" width="0.140625" style="1" customWidth="1"/>
    <col min="31" max="31" width="1.42578125" style="1" hidden="1" customWidth="1"/>
    <col min="32" max="32" width="2" style="1" hidden="1" customWidth="1"/>
    <col min="33" max="33" width="2.28515625" style="1" hidden="1" customWidth="1"/>
    <col min="34" max="34" width="10.140625" style="1" hidden="1" customWidth="1"/>
    <col min="35" max="35" width="1" style="1" hidden="1" customWidth="1"/>
    <col min="36" max="36" width="0.85546875" style="1" hidden="1" customWidth="1"/>
    <col min="37" max="37" width="6.7109375" style="1" hidden="1" customWidth="1"/>
    <col min="38" max="38" width="3.140625" style="1" hidden="1" customWidth="1"/>
    <col min="39" max="39" width="1.28515625" style="1" hidden="1" customWidth="1"/>
    <col min="40" max="41" width="0.7109375" style="1" hidden="1" customWidth="1"/>
    <col min="42" max="42" width="2" style="1" hidden="1" customWidth="1"/>
    <col min="43" max="43" width="10.140625" style="1" hidden="1" customWidth="1"/>
    <col min="44" max="44" width="5.42578125" style="1" hidden="1" customWidth="1"/>
    <col min="45" max="45" width="3.85546875" style="1" hidden="1" customWidth="1"/>
    <col min="46" max="46" width="0.28515625" style="1" hidden="1" customWidth="1"/>
    <col min="47" max="47" width="1.28515625" style="1" hidden="1" customWidth="1"/>
    <col min="48" max="48" width="6.85546875" style="1" hidden="1" customWidth="1"/>
    <col min="49" max="49" width="4" style="1" hidden="1" customWidth="1"/>
    <col min="50" max="50" width="3.28515625" style="1" hidden="1" customWidth="1"/>
    <col min="51" max="51" width="1" style="1" hidden="1" customWidth="1"/>
    <col min="52" max="52" width="10.140625" style="1" hidden="1" customWidth="1"/>
    <col min="53" max="53" width="1.42578125" style="1" hidden="1" customWidth="1"/>
    <col min="54" max="54" width="1" style="1" hidden="1" customWidth="1"/>
    <col min="55" max="55" width="6" style="1" hidden="1" customWidth="1"/>
    <col min="56" max="56" width="10.140625" style="1" hidden="1" customWidth="1"/>
    <col min="57" max="57" width="2.85546875" style="1" hidden="1" customWidth="1"/>
    <col min="58" max="58" width="10.140625" hidden="1" customWidth="1"/>
  </cols>
  <sheetData>
    <row r="2" spans="2:57" ht="10.199999999999999" customHeight="1">
      <c r="Q2" s="192" t="s">
        <v>128</v>
      </c>
      <c r="R2" s="192"/>
      <c r="S2" s="192"/>
      <c r="T2" s="192"/>
      <c r="U2" s="192"/>
      <c r="V2" s="192"/>
      <c r="W2" s="192"/>
      <c r="X2" s="192"/>
      <c r="Y2" s="192"/>
      <c r="Z2" s="192"/>
      <c r="AA2" s="192"/>
      <c r="AT2" s="192" t="s">
        <v>128</v>
      </c>
      <c r="AU2" s="192"/>
      <c r="AV2" s="192"/>
      <c r="AW2" s="192"/>
      <c r="AX2" s="192"/>
      <c r="AY2" s="192"/>
      <c r="AZ2" s="192"/>
      <c r="BA2" s="192"/>
      <c r="BB2" s="192"/>
      <c r="BC2" s="192"/>
      <c r="BD2" s="192"/>
    </row>
    <row r="4" spans="2:57" ht="10.199999999999999"/>
    <row r="5" spans="2:57" s="1" customFormat="1" ht="66" customHeight="1">
      <c r="Q5" s="197" t="s">
        <v>230</v>
      </c>
      <c r="R5" s="197"/>
      <c r="S5" s="197"/>
      <c r="T5" s="197"/>
      <c r="U5" s="197"/>
      <c r="V5" s="197"/>
      <c r="W5" s="197"/>
      <c r="X5" s="197"/>
      <c r="Y5" s="197"/>
      <c r="Z5" s="197"/>
      <c r="AA5" s="197"/>
      <c r="AT5" s="192" t="s">
        <v>129</v>
      </c>
      <c r="AU5" s="192"/>
      <c r="AV5" s="192"/>
      <c r="AW5" s="192"/>
      <c r="AX5" s="192"/>
      <c r="AY5" s="192"/>
      <c r="AZ5" s="192"/>
      <c r="BA5" s="192"/>
      <c r="BB5" s="192"/>
      <c r="BC5" s="192"/>
      <c r="BD5" s="192"/>
    </row>
    <row r="6" spans="2:57" s="1" customFormat="1" ht="10.199999999999999"/>
    <row r="7" spans="2:57" s="1" customFormat="1" ht="13.8">
      <c r="U7" s="42"/>
      <c r="V7" s="42"/>
      <c r="W7" s="42"/>
      <c r="X7" s="42"/>
      <c r="Y7" s="42"/>
      <c r="Z7" s="133"/>
      <c r="AX7" s="42"/>
      <c r="AY7" s="42"/>
      <c r="AZ7" s="42"/>
      <c r="BA7" s="42"/>
      <c r="BB7" s="42"/>
    </row>
    <row r="8" spans="2:57" s="1" customFormat="1" ht="10.199999999999999"/>
    <row r="9" spans="2:57" s="1" customFormat="1">
      <c r="B9" s="43" t="s">
        <v>1</v>
      </c>
      <c r="C9" s="43"/>
      <c r="D9" s="43"/>
      <c r="E9" s="43"/>
      <c r="F9" s="43"/>
      <c r="G9" s="43"/>
      <c r="H9" s="43"/>
      <c r="I9" s="43"/>
      <c r="J9" s="198" t="s">
        <v>2</v>
      </c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E9" s="43" t="s">
        <v>1</v>
      </c>
      <c r="AF9" s="43"/>
      <c r="AG9" s="43"/>
      <c r="AH9" s="43"/>
      <c r="AI9" s="43"/>
      <c r="AJ9" s="43"/>
      <c r="AK9" s="43"/>
      <c r="AL9" s="43"/>
    </row>
    <row r="10" spans="2:57" s="1" customFormat="1" ht="10.199999999999999"/>
    <row r="11" spans="2:57" s="1" customFormat="1" ht="13.8">
      <c r="D11" s="193" t="s">
        <v>228</v>
      </c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AG11" s="193" t="s">
        <v>81</v>
      </c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</row>
    <row r="12" spans="2:57" s="1" customFormat="1" ht="10.199999999999999">
      <c r="D12" s="199" t="s">
        <v>229</v>
      </c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AG12" s="194" t="s">
        <v>82</v>
      </c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</row>
    <row r="13" spans="2:57" s="1" customFormat="1" ht="10.8" thickBot="1">
      <c r="Z13" s="44" t="s">
        <v>83</v>
      </c>
      <c r="AA13"/>
      <c r="AB13"/>
      <c r="BC13" s="44" t="s">
        <v>83</v>
      </c>
      <c r="BD13"/>
      <c r="BE13"/>
    </row>
    <row r="14" spans="2:57" s="1" customFormat="1" ht="22.8" customHeight="1">
      <c r="B14" s="171" t="s">
        <v>84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2" t="s">
        <v>17</v>
      </c>
      <c r="T14" s="172"/>
      <c r="U14" s="172" t="s">
        <v>85</v>
      </c>
      <c r="V14" s="172"/>
      <c r="W14" s="172"/>
      <c r="X14" s="172"/>
      <c r="Y14" s="172"/>
      <c r="Z14" s="173" t="s">
        <v>86</v>
      </c>
      <c r="AA14" s="173"/>
      <c r="AB14" s="173"/>
      <c r="AE14" s="171" t="s">
        <v>84</v>
      </c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2" t="s">
        <v>17</v>
      </c>
      <c r="AW14" s="172"/>
      <c r="AX14" s="172" t="s">
        <v>85</v>
      </c>
      <c r="AY14" s="172"/>
      <c r="AZ14" s="172"/>
      <c r="BA14" s="172"/>
      <c r="BB14" s="172"/>
      <c r="BC14" s="173" t="s">
        <v>86</v>
      </c>
      <c r="BD14" s="173"/>
      <c r="BE14" s="173"/>
    </row>
    <row r="15" spans="2:57" s="1" customFormat="1" ht="10.199999999999999">
      <c r="B15" s="174">
        <v>1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5">
        <v>2</v>
      </c>
      <c r="T15" s="175"/>
      <c r="U15" s="175">
        <v>3</v>
      </c>
      <c r="V15" s="175"/>
      <c r="W15" s="175"/>
      <c r="X15" s="175"/>
      <c r="Y15" s="175"/>
      <c r="Z15" s="176">
        <v>4</v>
      </c>
      <c r="AA15" s="176"/>
      <c r="AB15" s="176"/>
      <c r="AE15" s="174">
        <v>1</v>
      </c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5">
        <v>2</v>
      </c>
      <c r="AW15" s="175"/>
      <c r="AX15" s="175">
        <v>3</v>
      </c>
      <c r="AY15" s="175"/>
      <c r="AZ15" s="175"/>
      <c r="BA15" s="175"/>
      <c r="BB15" s="175"/>
      <c r="BC15" s="176">
        <v>4</v>
      </c>
      <c r="BD15" s="176"/>
      <c r="BE15" s="176"/>
    </row>
    <row r="16" spans="2:57" s="1" customFormat="1" ht="11.4" customHeight="1">
      <c r="B16" s="163" t="s">
        <v>87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85">
        <v>10</v>
      </c>
      <c r="T16" s="185"/>
      <c r="U16" s="186">
        <v>1879957</v>
      </c>
      <c r="V16" s="186"/>
      <c r="W16" s="186"/>
      <c r="X16" s="186"/>
      <c r="Y16" s="186"/>
      <c r="Z16" s="184">
        <v>1738286</v>
      </c>
      <c r="AA16" s="184"/>
      <c r="AB16" s="184"/>
      <c r="AE16" s="163" t="s">
        <v>87</v>
      </c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85">
        <v>10</v>
      </c>
      <c r="AW16" s="185"/>
      <c r="AX16" s="186">
        <f>6527439524.57/1000</f>
        <v>6527439.5245699994</v>
      </c>
      <c r="AY16" s="186"/>
      <c r="AZ16" s="186"/>
      <c r="BA16" s="186"/>
      <c r="BB16" s="186"/>
      <c r="BC16" s="184">
        <v>5541598</v>
      </c>
      <c r="BD16" s="184"/>
      <c r="BE16" s="184"/>
    </row>
    <row r="17" spans="2:60" s="1" customFormat="1" ht="11.4" customHeight="1">
      <c r="B17" s="189" t="s">
        <v>88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5">
        <v>11</v>
      </c>
      <c r="T17" s="185"/>
      <c r="U17" s="190">
        <v>1561255</v>
      </c>
      <c r="V17" s="190"/>
      <c r="W17" s="190"/>
      <c r="X17" s="190"/>
      <c r="Y17" s="190"/>
      <c r="Z17" s="191">
        <v>1418951</v>
      </c>
      <c r="AA17" s="191"/>
      <c r="AB17" s="191"/>
      <c r="AE17" s="189" t="s">
        <v>88</v>
      </c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5">
        <v>11</v>
      </c>
      <c r="AW17" s="185"/>
      <c r="AX17" s="190">
        <f>6222727746.34/1000</f>
        <v>6222727.7463400001</v>
      </c>
      <c r="AY17" s="190"/>
      <c r="AZ17" s="190"/>
      <c r="BA17" s="190"/>
      <c r="BB17" s="190"/>
      <c r="BC17" s="191">
        <v>5464251</v>
      </c>
      <c r="BD17" s="191"/>
      <c r="BE17" s="191"/>
    </row>
    <row r="18" spans="2:60" s="1" customFormat="1" ht="12" customHeight="1">
      <c r="B18" s="163" t="s">
        <v>89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88">
        <v>12</v>
      </c>
      <c r="T18" s="188"/>
      <c r="U18" s="182">
        <f>U16-U17</f>
        <v>318702</v>
      </c>
      <c r="V18" s="182"/>
      <c r="W18" s="182"/>
      <c r="X18" s="182"/>
      <c r="Y18" s="182"/>
      <c r="Z18" s="183">
        <f>Z16-Z17</f>
        <v>319335</v>
      </c>
      <c r="AA18" s="183"/>
      <c r="AB18" s="183"/>
      <c r="AE18" s="163" t="s">
        <v>89</v>
      </c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88">
        <v>12</v>
      </c>
      <c r="AW18" s="188"/>
      <c r="AX18" s="182">
        <f>AX16-AX17</f>
        <v>304711.77822999936</v>
      </c>
      <c r="AY18" s="182"/>
      <c r="AZ18" s="182"/>
      <c r="BA18" s="182"/>
      <c r="BB18" s="182"/>
      <c r="BC18" s="183">
        <f>BC16-BC17</f>
        <v>77347</v>
      </c>
      <c r="BD18" s="183"/>
      <c r="BE18" s="183"/>
    </row>
    <row r="19" spans="2:60" s="1" customFormat="1" ht="11.4" customHeight="1">
      <c r="B19" s="189" t="s">
        <v>90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5">
        <v>13</v>
      </c>
      <c r="T19" s="185"/>
      <c r="U19" s="195">
        <v>9314</v>
      </c>
      <c r="V19" s="195"/>
      <c r="W19" s="195"/>
      <c r="X19" s="195"/>
      <c r="Y19" s="195"/>
      <c r="Z19" s="184">
        <v>9956</v>
      </c>
      <c r="AA19" s="184"/>
      <c r="AB19" s="184"/>
      <c r="AE19" s="189" t="s">
        <v>90</v>
      </c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5">
        <v>13</v>
      </c>
      <c r="AW19" s="185"/>
      <c r="AX19" s="186">
        <f>15686551.4/1000</f>
        <v>15686.5514</v>
      </c>
      <c r="AY19" s="186"/>
      <c r="AZ19" s="186"/>
      <c r="BA19" s="186"/>
      <c r="BB19" s="186"/>
      <c r="BC19" s="184">
        <v>13777</v>
      </c>
      <c r="BD19" s="184"/>
      <c r="BE19" s="184"/>
    </row>
    <row r="20" spans="2:60" s="1" customFormat="1" ht="11.4" customHeight="1">
      <c r="B20" s="163" t="s">
        <v>91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85">
        <v>14</v>
      </c>
      <c r="T20" s="185"/>
      <c r="U20" s="195">
        <v>85595</v>
      </c>
      <c r="V20" s="195"/>
      <c r="W20" s="195"/>
      <c r="X20" s="195"/>
      <c r="Y20" s="195"/>
      <c r="Z20" s="184">
        <v>74576</v>
      </c>
      <c r="AA20" s="184"/>
      <c r="AB20" s="184"/>
      <c r="AE20" s="163" t="s">
        <v>91</v>
      </c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85">
        <v>14</v>
      </c>
      <c r="AW20" s="185"/>
      <c r="AX20" s="186">
        <f>389576929.97/1000</f>
        <v>389576.92997000006</v>
      </c>
      <c r="AY20" s="186"/>
      <c r="AZ20" s="186"/>
      <c r="BA20" s="186"/>
      <c r="BB20" s="186"/>
      <c r="BC20" s="184">
        <v>314877</v>
      </c>
      <c r="BD20" s="184"/>
      <c r="BE20" s="184"/>
    </row>
    <row r="21" spans="2:60" s="1" customFormat="1" ht="11.4" customHeight="1">
      <c r="B21" s="160" t="s">
        <v>92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85">
        <v>15</v>
      </c>
      <c r="T21" s="185"/>
      <c r="U21" s="196">
        <v>19523</v>
      </c>
      <c r="V21" s="196"/>
      <c r="W21" s="196"/>
      <c r="X21" s="196"/>
      <c r="Y21" s="196"/>
      <c r="Z21" s="191">
        <v>18034</v>
      </c>
      <c r="AA21" s="191"/>
      <c r="AB21" s="191"/>
      <c r="AE21" s="160" t="s">
        <v>92</v>
      </c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85">
        <v>15</v>
      </c>
      <c r="AW21" s="185"/>
      <c r="AX21" s="190">
        <f>31364773.29/1000</f>
        <v>31364.773289999997</v>
      </c>
      <c r="AY21" s="190"/>
      <c r="AZ21" s="190"/>
      <c r="BA21" s="190"/>
      <c r="BB21" s="190"/>
      <c r="BC21" s="191">
        <v>37167</v>
      </c>
      <c r="BD21" s="191"/>
      <c r="BE21" s="191"/>
    </row>
    <row r="22" spans="2:60" s="1" customFormat="1" ht="11.4" customHeight="1">
      <c r="B22" s="160" t="s">
        <v>93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87">
        <v>16</v>
      </c>
      <c r="T22" s="187"/>
      <c r="U22" s="195">
        <v>16860</v>
      </c>
      <c r="V22" s="195"/>
      <c r="W22" s="195"/>
      <c r="X22" s="195"/>
      <c r="Y22" s="195"/>
      <c r="Z22" s="184">
        <f>393627-309741</f>
        <v>83886</v>
      </c>
      <c r="AA22" s="184"/>
      <c r="AB22" s="184"/>
      <c r="AE22" s="160" t="s">
        <v>93</v>
      </c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87">
        <v>16</v>
      </c>
      <c r="AW22" s="187"/>
      <c r="AX22" s="186">
        <f>1106956326.07/1000-268458</f>
        <v>838498.32606999995</v>
      </c>
      <c r="AY22" s="186"/>
      <c r="AZ22" s="186"/>
      <c r="BA22" s="186"/>
      <c r="BB22" s="186"/>
      <c r="BC22" s="184">
        <v>217515</v>
      </c>
      <c r="BD22" s="184"/>
      <c r="BE22" s="184"/>
    </row>
    <row r="23" spans="2:60" s="1" customFormat="1" ht="12" customHeight="1">
      <c r="B23" s="160" t="s">
        <v>94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88">
        <v>20</v>
      </c>
      <c r="T23" s="188"/>
      <c r="U23" s="182">
        <f>U18-U19-U20-U21+U22</f>
        <v>221130</v>
      </c>
      <c r="V23" s="182"/>
      <c r="W23" s="182"/>
      <c r="X23" s="182"/>
      <c r="Y23" s="182"/>
      <c r="Z23" s="183">
        <f>Z18-Z19-Z20-Z21+Z22</f>
        <v>300655</v>
      </c>
      <c r="AA23" s="183"/>
      <c r="AB23" s="183"/>
      <c r="AC23" s="38"/>
      <c r="AD23" s="38"/>
      <c r="AE23" s="160" t="s">
        <v>94</v>
      </c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88">
        <v>20</v>
      </c>
      <c r="AW23" s="188"/>
      <c r="AX23" s="182">
        <f>AX18-AX19-AX20-AX21+AX22</f>
        <v>706581.84963999921</v>
      </c>
      <c r="AY23" s="182"/>
      <c r="AZ23" s="182"/>
      <c r="BA23" s="182"/>
      <c r="BB23" s="182"/>
      <c r="BC23" s="183">
        <f>BC18-BC19-BC20-BC21+BC22</f>
        <v>-70959</v>
      </c>
      <c r="BD23" s="183"/>
      <c r="BE23" s="183"/>
    </row>
    <row r="24" spans="2:60" s="1" customFormat="1" ht="11.4" customHeight="1">
      <c r="B24" s="163" t="s">
        <v>95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85">
        <v>21</v>
      </c>
      <c r="T24" s="185"/>
      <c r="U24" s="195">
        <v>179399</v>
      </c>
      <c r="V24" s="195"/>
      <c r="W24" s="195"/>
      <c r="X24" s="195"/>
      <c r="Y24" s="195"/>
      <c r="Z24" s="184">
        <v>309741</v>
      </c>
      <c r="AA24" s="184"/>
      <c r="AB24" s="184"/>
      <c r="AE24" s="163" t="s">
        <v>95</v>
      </c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85">
        <v>21</v>
      </c>
      <c r="AW24" s="185"/>
      <c r="AX24" s="178" t="s">
        <v>21</v>
      </c>
      <c r="AY24" s="178"/>
      <c r="AZ24" s="178"/>
      <c r="BA24" s="178"/>
      <c r="BB24" s="178"/>
      <c r="BC24" s="184">
        <v>991187</v>
      </c>
      <c r="BD24" s="184"/>
      <c r="BE24" s="184"/>
    </row>
    <row r="25" spans="2:60" s="1" customFormat="1" ht="11.4" customHeight="1">
      <c r="B25" s="163" t="s">
        <v>96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85">
        <v>22</v>
      </c>
      <c r="T25" s="185"/>
      <c r="U25" s="186">
        <f>48035+20000</f>
        <v>68035</v>
      </c>
      <c r="V25" s="186"/>
      <c r="W25" s="186"/>
      <c r="X25" s="186"/>
      <c r="Y25" s="186"/>
      <c r="Z25" s="184">
        <v>63368</v>
      </c>
      <c r="AA25" s="184"/>
      <c r="AB25" s="184"/>
      <c r="AE25" s="163" t="s">
        <v>96</v>
      </c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85">
        <v>22</v>
      </c>
      <c r="AW25" s="185"/>
      <c r="AX25" s="186">
        <f>191518565.68/1000</f>
        <v>191518.56568</v>
      </c>
      <c r="AY25" s="186"/>
      <c r="AZ25" s="186"/>
      <c r="BA25" s="186"/>
      <c r="BB25" s="186"/>
      <c r="BC25" s="184">
        <v>294055</v>
      </c>
      <c r="BD25" s="184"/>
      <c r="BE25" s="184"/>
    </row>
    <row r="26" spans="2:60" s="1" customFormat="1" ht="11.4" customHeight="1">
      <c r="B26" s="163" t="s">
        <v>97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85">
        <v>23</v>
      </c>
      <c r="T26" s="185"/>
      <c r="U26" s="178" t="s">
        <v>21</v>
      </c>
      <c r="V26" s="178"/>
      <c r="W26" s="178"/>
      <c r="X26" s="178"/>
      <c r="Y26" s="178"/>
      <c r="Z26" s="179" t="s">
        <v>21</v>
      </c>
      <c r="AA26" s="179"/>
      <c r="AB26" s="179"/>
      <c r="AE26" s="163" t="s">
        <v>97</v>
      </c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85">
        <v>23</v>
      </c>
      <c r="AW26" s="185"/>
      <c r="AX26" s="178" t="s">
        <v>21</v>
      </c>
      <c r="AY26" s="178"/>
      <c r="AZ26" s="178"/>
      <c r="BA26" s="178"/>
      <c r="BB26" s="178"/>
      <c r="BC26" s="179" t="s">
        <v>21</v>
      </c>
      <c r="BD26" s="179"/>
      <c r="BE26" s="179"/>
    </row>
    <row r="27" spans="2:60" s="1" customFormat="1" ht="11.4" customHeight="1">
      <c r="B27" s="163" t="s">
        <v>98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85">
        <v>24</v>
      </c>
      <c r="T27" s="185"/>
      <c r="U27" s="178" t="s">
        <v>21</v>
      </c>
      <c r="V27" s="178"/>
      <c r="W27" s="178"/>
      <c r="X27" s="178"/>
      <c r="Y27" s="178"/>
      <c r="Z27" s="184"/>
      <c r="AA27" s="184"/>
      <c r="AB27" s="184"/>
      <c r="AE27" s="163" t="s">
        <v>98</v>
      </c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85">
        <v>24</v>
      </c>
      <c r="AW27" s="185"/>
      <c r="AX27" s="178" t="s">
        <v>21</v>
      </c>
      <c r="AY27" s="178"/>
      <c r="AZ27" s="178"/>
      <c r="BA27" s="178"/>
      <c r="BB27" s="178"/>
      <c r="BC27" s="184"/>
      <c r="BD27" s="184"/>
      <c r="BE27" s="184"/>
    </row>
    <row r="28" spans="2:60" s="1" customFormat="1" ht="11.4" customHeight="1">
      <c r="B28" s="163" t="s">
        <v>99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85">
        <v>25</v>
      </c>
      <c r="T28" s="185"/>
      <c r="U28" s="178" t="s">
        <v>21</v>
      </c>
      <c r="V28" s="178"/>
      <c r="W28" s="178"/>
      <c r="X28" s="178"/>
      <c r="Y28" s="178"/>
      <c r="Z28" s="184"/>
      <c r="AA28" s="184"/>
      <c r="AB28" s="184"/>
      <c r="AE28" s="163" t="s">
        <v>99</v>
      </c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85">
        <v>25</v>
      </c>
      <c r="AW28" s="185"/>
      <c r="AX28" s="178" t="s">
        <v>21</v>
      </c>
      <c r="AY28" s="178"/>
      <c r="AZ28" s="178"/>
      <c r="BA28" s="178"/>
      <c r="BB28" s="178"/>
      <c r="BC28" s="184"/>
      <c r="BD28" s="184"/>
      <c r="BE28" s="184"/>
    </row>
    <row r="29" spans="2:60" s="1" customFormat="1" ht="23.4" customHeight="1">
      <c r="B29" s="163" t="s">
        <v>100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4">
        <v>100</v>
      </c>
      <c r="T29" s="164"/>
      <c r="U29" s="182">
        <f>U23+U24-U25</f>
        <v>332494</v>
      </c>
      <c r="V29" s="182"/>
      <c r="W29" s="182"/>
      <c r="X29" s="182"/>
      <c r="Y29" s="182"/>
      <c r="Z29" s="183">
        <f>Z23-Z25</f>
        <v>237287</v>
      </c>
      <c r="AA29" s="183"/>
      <c r="AB29" s="183"/>
      <c r="AE29" s="163" t="s">
        <v>100</v>
      </c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4">
        <v>100</v>
      </c>
      <c r="AW29" s="164"/>
      <c r="AX29" s="182">
        <f>AX23-AX25</f>
        <v>515063.28395999921</v>
      </c>
      <c r="AY29" s="182"/>
      <c r="AZ29" s="182"/>
      <c r="BA29" s="182"/>
      <c r="BB29" s="182"/>
      <c r="BC29" s="183">
        <f>BC23+BC24-BC25+BC27-BC28</f>
        <v>626173</v>
      </c>
      <c r="BD29" s="183"/>
      <c r="BE29" s="183"/>
    </row>
    <row r="30" spans="2:60" s="1" customFormat="1" ht="11.4" customHeight="1">
      <c r="B30" s="163" t="s">
        <v>101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77">
        <v>101</v>
      </c>
      <c r="T30" s="177"/>
      <c r="U30" s="186">
        <v>11032</v>
      </c>
      <c r="V30" s="186"/>
      <c r="W30" s="186"/>
      <c r="X30" s="186"/>
      <c r="Y30" s="186"/>
      <c r="Z30" s="184">
        <v>18483</v>
      </c>
      <c r="AA30" s="184"/>
      <c r="AB30" s="184"/>
      <c r="AE30" s="163" t="s">
        <v>101</v>
      </c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77">
        <v>101</v>
      </c>
      <c r="AW30" s="177"/>
      <c r="AX30" s="186">
        <f>44127876/1000</f>
        <v>44127.875999999997</v>
      </c>
      <c r="AY30" s="186"/>
      <c r="AZ30" s="186"/>
      <c r="BA30" s="186"/>
      <c r="BB30" s="186"/>
      <c r="BC30" s="184">
        <v>44930</v>
      </c>
      <c r="BD30" s="184"/>
      <c r="BE30" s="184"/>
    </row>
    <row r="31" spans="2:60" s="1" customFormat="1" ht="34.799999999999997" customHeight="1">
      <c r="B31" s="163" t="s">
        <v>102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4">
        <v>200</v>
      </c>
      <c r="T31" s="164"/>
      <c r="U31" s="182">
        <f>U29-U30</f>
        <v>321462</v>
      </c>
      <c r="V31" s="182"/>
      <c r="W31" s="182"/>
      <c r="X31" s="182"/>
      <c r="Y31" s="182"/>
      <c r="Z31" s="183">
        <f>Z29-Z30</f>
        <v>218804</v>
      </c>
      <c r="AA31" s="183"/>
      <c r="AB31" s="183"/>
      <c r="AE31" s="163" t="s">
        <v>102</v>
      </c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4">
        <v>200</v>
      </c>
      <c r="AW31" s="164"/>
      <c r="AX31" s="182">
        <f>AX29-AX30</f>
        <v>470935.40795999923</v>
      </c>
      <c r="AY31" s="182"/>
      <c r="AZ31" s="182"/>
      <c r="BA31" s="182"/>
      <c r="BB31" s="182"/>
      <c r="BC31" s="183">
        <f>BC29-BC30</f>
        <v>581243</v>
      </c>
      <c r="BD31" s="183"/>
      <c r="BE31" s="183"/>
      <c r="BH31" s="38"/>
    </row>
    <row r="32" spans="2:60" s="1" customFormat="1" ht="25.2" customHeight="1">
      <c r="B32" s="163" t="s">
        <v>103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77">
        <v>201</v>
      </c>
      <c r="T32" s="177"/>
      <c r="U32" s="178" t="s">
        <v>21</v>
      </c>
      <c r="V32" s="178"/>
      <c r="W32" s="178"/>
      <c r="X32" s="178"/>
      <c r="Y32" s="178"/>
      <c r="Z32" s="184" t="s">
        <v>21</v>
      </c>
      <c r="AA32" s="184"/>
      <c r="AB32" s="184"/>
      <c r="AE32" s="163" t="s">
        <v>103</v>
      </c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77">
        <v>201</v>
      </c>
      <c r="AW32" s="177"/>
      <c r="AX32" s="178" t="s">
        <v>21</v>
      </c>
      <c r="AY32" s="178"/>
      <c r="AZ32" s="178"/>
      <c r="BA32" s="178"/>
      <c r="BB32" s="178"/>
      <c r="BC32" s="184" t="s">
        <v>21</v>
      </c>
      <c r="BD32" s="184"/>
      <c r="BE32" s="184"/>
    </row>
    <row r="33" spans="2:57" s="1" customFormat="1" ht="27" customHeight="1">
      <c r="B33" s="163" t="s">
        <v>104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4">
        <v>300</v>
      </c>
      <c r="T33" s="164"/>
      <c r="U33" s="182">
        <f>U31</f>
        <v>321462</v>
      </c>
      <c r="V33" s="182"/>
      <c r="W33" s="182"/>
      <c r="X33" s="182"/>
      <c r="Y33" s="182"/>
      <c r="Z33" s="183">
        <f>Z31</f>
        <v>218804</v>
      </c>
      <c r="AA33" s="183"/>
      <c r="AB33" s="183"/>
      <c r="AE33" s="163" t="s">
        <v>104</v>
      </c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4">
        <v>300</v>
      </c>
      <c r="AW33" s="164"/>
      <c r="AX33" s="182">
        <f>AX31</f>
        <v>470935.40795999923</v>
      </c>
      <c r="AY33" s="182"/>
      <c r="AZ33" s="182"/>
      <c r="BA33" s="182"/>
      <c r="BB33" s="182"/>
      <c r="BC33" s="183">
        <f>BC31</f>
        <v>581243</v>
      </c>
      <c r="BD33" s="183"/>
      <c r="BE33" s="183"/>
    </row>
    <row r="34" spans="2:57" s="1" customFormat="1" ht="12" customHeight="1">
      <c r="B34" s="163" t="s">
        <v>105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45"/>
      <c r="T34" s="46"/>
      <c r="U34" s="178" t="s">
        <v>21</v>
      </c>
      <c r="V34" s="178"/>
      <c r="W34" s="178"/>
      <c r="X34" s="178"/>
      <c r="Y34" s="178"/>
      <c r="Z34" s="179" t="s">
        <v>21</v>
      </c>
      <c r="AA34" s="179"/>
      <c r="AB34" s="179"/>
      <c r="AE34" s="163" t="s">
        <v>105</v>
      </c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45"/>
      <c r="AW34" s="46"/>
      <c r="AX34" s="178" t="s">
        <v>21</v>
      </c>
      <c r="AY34" s="178"/>
      <c r="AZ34" s="178"/>
      <c r="BA34" s="178"/>
      <c r="BB34" s="178"/>
      <c r="BC34" s="179" t="s">
        <v>21</v>
      </c>
      <c r="BD34" s="179"/>
      <c r="BE34" s="179"/>
    </row>
    <row r="35" spans="2:57" s="1" customFormat="1" ht="12" customHeight="1">
      <c r="B35" s="163" t="s">
        <v>106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45"/>
      <c r="T35" s="46"/>
      <c r="U35" s="178" t="s">
        <v>21</v>
      </c>
      <c r="V35" s="178"/>
      <c r="W35" s="178"/>
      <c r="X35" s="178"/>
      <c r="Y35" s="178"/>
      <c r="Z35" s="179" t="s">
        <v>21</v>
      </c>
      <c r="AA35" s="179"/>
      <c r="AB35" s="179"/>
      <c r="AE35" s="163" t="s">
        <v>106</v>
      </c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45"/>
      <c r="AW35" s="46"/>
      <c r="AX35" s="178" t="s">
        <v>21</v>
      </c>
      <c r="AY35" s="178"/>
      <c r="AZ35" s="178"/>
      <c r="BA35" s="178"/>
      <c r="BB35" s="178"/>
      <c r="BC35" s="179" t="s">
        <v>21</v>
      </c>
      <c r="BD35" s="179"/>
      <c r="BE35" s="179"/>
    </row>
    <row r="36" spans="2:57" s="1" customFormat="1" ht="12" customHeight="1">
      <c r="B36" s="163" t="s">
        <v>107</v>
      </c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4">
        <v>400</v>
      </c>
      <c r="T36" s="164"/>
      <c r="U36" s="180">
        <v>0</v>
      </c>
      <c r="V36" s="180"/>
      <c r="W36" s="180"/>
      <c r="X36" s="180"/>
      <c r="Y36" s="180"/>
      <c r="Z36" s="181">
        <v>0</v>
      </c>
      <c r="AA36" s="181"/>
      <c r="AB36" s="181"/>
      <c r="AE36" s="163" t="s">
        <v>107</v>
      </c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4">
        <v>400</v>
      </c>
      <c r="AW36" s="164"/>
      <c r="AX36" s="180">
        <v>0</v>
      </c>
      <c r="AY36" s="180"/>
      <c r="AZ36" s="180"/>
      <c r="BA36" s="180"/>
      <c r="BB36" s="180"/>
      <c r="BC36" s="181">
        <v>0</v>
      </c>
      <c r="BD36" s="181"/>
      <c r="BE36" s="181"/>
    </row>
    <row r="37" spans="2:57" s="1" customFormat="1" ht="12" customHeight="1">
      <c r="B37" s="163" t="s">
        <v>108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45"/>
      <c r="T37" s="46"/>
      <c r="U37" s="47"/>
      <c r="V37" s="48"/>
      <c r="W37" s="48"/>
      <c r="X37" s="48"/>
      <c r="Y37" s="49"/>
      <c r="Z37" s="47"/>
      <c r="AA37" s="48"/>
      <c r="AB37" s="50"/>
      <c r="AE37" s="163" t="s">
        <v>108</v>
      </c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45"/>
      <c r="AW37" s="46"/>
      <c r="AX37" s="47"/>
      <c r="AY37" s="48"/>
      <c r="AZ37" s="48"/>
      <c r="BA37" s="48"/>
      <c r="BB37" s="49"/>
      <c r="BC37" s="47"/>
      <c r="BD37" s="48"/>
      <c r="BE37" s="50"/>
    </row>
    <row r="38" spans="2:57" s="1" customFormat="1" ht="12" customHeight="1">
      <c r="B38" s="163" t="s">
        <v>109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77">
        <v>410</v>
      </c>
      <c r="T38" s="177"/>
      <c r="U38" s="178" t="s">
        <v>21</v>
      </c>
      <c r="V38" s="178"/>
      <c r="W38" s="178"/>
      <c r="X38" s="178"/>
      <c r="Y38" s="178"/>
      <c r="Z38" s="179" t="s">
        <v>21</v>
      </c>
      <c r="AA38" s="179"/>
      <c r="AB38" s="179"/>
      <c r="AE38" s="163" t="s">
        <v>109</v>
      </c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77">
        <v>410</v>
      </c>
      <c r="AW38" s="177"/>
      <c r="AX38" s="178" t="s">
        <v>21</v>
      </c>
      <c r="AY38" s="178"/>
      <c r="AZ38" s="178"/>
      <c r="BA38" s="178"/>
      <c r="BB38" s="178"/>
      <c r="BC38" s="179" t="s">
        <v>21</v>
      </c>
      <c r="BD38" s="179"/>
      <c r="BE38" s="179"/>
    </row>
    <row r="39" spans="2:57" s="1" customFormat="1" ht="24" customHeight="1">
      <c r="B39" s="163" t="s">
        <v>110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77">
        <v>411</v>
      </c>
      <c r="T39" s="177"/>
      <c r="U39" s="178" t="s">
        <v>21</v>
      </c>
      <c r="V39" s="178"/>
      <c r="W39" s="178"/>
      <c r="X39" s="178"/>
      <c r="Y39" s="178"/>
      <c r="Z39" s="179" t="s">
        <v>21</v>
      </c>
      <c r="AA39" s="179"/>
      <c r="AB39" s="179"/>
      <c r="AE39" s="163" t="s">
        <v>110</v>
      </c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77">
        <v>411</v>
      </c>
      <c r="AW39" s="177"/>
      <c r="AX39" s="178" t="s">
        <v>21</v>
      </c>
      <c r="AY39" s="178"/>
      <c r="AZ39" s="178"/>
      <c r="BA39" s="178"/>
      <c r="BB39" s="178"/>
      <c r="BC39" s="179" t="s">
        <v>21</v>
      </c>
      <c r="BD39" s="179"/>
      <c r="BE39" s="179"/>
    </row>
    <row r="40" spans="2:57" s="1" customFormat="1" ht="36" customHeight="1">
      <c r="B40" s="163" t="s">
        <v>111</v>
      </c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77">
        <v>412</v>
      </c>
      <c r="T40" s="177"/>
      <c r="U40" s="178" t="s">
        <v>21</v>
      </c>
      <c r="V40" s="178"/>
      <c r="W40" s="178"/>
      <c r="X40" s="178"/>
      <c r="Y40" s="178"/>
      <c r="Z40" s="179" t="s">
        <v>21</v>
      </c>
      <c r="AA40" s="179"/>
      <c r="AB40" s="179"/>
      <c r="AE40" s="163" t="s">
        <v>111</v>
      </c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77">
        <v>412</v>
      </c>
      <c r="AW40" s="177"/>
      <c r="AX40" s="178" t="s">
        <v>21</v>
      </c>
      <c r="AY40" s="178"/>
      <c r="AZ40" s="178"/>
      <c r="BA40" s="178"/>
      <c r="BB40" s="178"/>
      <c r="BC40" s="179" t="s">
        <v>21</v>
      </c>
      <c r="BD40" s="179"/>
      <c r="BE40" s="179"/>
    </row>
    <row r="41" spans="2:57" s="1" customFormat="1" ht="12" customHeight="1">
      <c r="B41" s="163" t="s">
        <v>112</v>
      </c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77">
        <v>413</v>
      </c>
      <c r="T41" s="177"/>
      <c r="U41" s="178" t="s">
        <v>21</v>
      </c>
      <c r="V41" s="178"/>
      <c r="W41" s="178"/>
      <c r="X41" s="178"/>
      <c r="Y41" s="178"/>
      <c r="Z41" s="179" t="s">
        <v>21</v>
      </c>
      <c r="AA41" s="179"/>
      <c r="AB41" s="179"/>
      <c r="AE41" s="163" t="s">
        <v>112</v>
      </c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77">
        <v>413</v>
      </c>
      <c r="AW41" s="177"/>
      <c r="AX41" s="178" t="s">
        <v>21</v>
      </c>
      <c r="AY41" s="178"/>
      <c r="AZ41" s="178"/>
      <c r="BA41" s="178"/>
      <c r="BB41" s="178"/>
      <c r="BC41" s="179" t="s">
        <v>21</v>
      </c>
      <c r="BD41" s="179"/>
      <c r="BE41" s="179"/>
    </row>
    <row r="42" spans="2:57" s="1" customFormat="1" ht="24" customHeight="1">
      <c r="B42" s="163" t="s">
        <v>113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77">
        <v>414</v>
      </c>
      <c r="T42" s="177"/>
      <c r="U42" s="178" t="s">
        <v>21</v>
      </c>
      <c r="V42" s="178"/>
      <c r="W42" s="178"/>
      <c r="X42" s="178"/>
      <c r="Y42" s="178"/>
      <c r="Z42" s="179" t="s">
        <v>21</v>
      </c>
      <c r="AA42" s="179"/>
      <c r="AB42" s="179"/>
      <c r="AE42" s="163" t="s">
        <v>113</v>
      </c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77">
        <v>414</v>
      </c>
      <c r="AW42" s="177"/>
      <c r="AX42" s="178" t="s">
        <v>21</v>
      </c>
      <c r="AY42" s="178"/>
      <c r="AZ42" s="178"/>
      <c r="BA42" s="178"/>
      <c r="BB42" s="178"/>
      <c r="BC42" s="179" t="s">
        <v>21</v>
      </c>
      <c r="BD42" s="179"/>
      <c r="BE42" s="179"/>
    </row>
    <row r="43" spans="2:57" s="1" customFormat="1" ht="12" customHeight="1">
      <c r="B43" s="163" t="s">
        <v>114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77">
        <v>415</v>
      </c>
      <c r="T43" s="177"/>
      <c r="U43" s="178" t="s">
        <v>21</v>
      </c>
      <c r="V43" s="178"/>
      <c r="W43" s="178"/>
      <c r="X43" s="178"/>
      <c r="Y43" s="178"/>
      <c r="Z43" s="179" t="s">
        <v>21</v>
      </c>
      <c r="AA43" s="179"/>
      <c r="AB43" s="179"/>
      <c r="AE43" s="163" t="s">
        <v>114</v>
      </c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77">
        <v>415</v>
      </c>
      <c r="AW43" s="177"/>
      <c r="AX43" s="178" t="s">
        <v>21</v>
      </c>
      <c r="AY43" s="178"/>
      <c r="AZ43" s="178"/>
      <c r="BA43" s="178"/>
      <c r="BB43" s="178"/>
      <c r="BC43" s="179" t="s">
        <v>21</v>
      </c>
      <c r="BD43" s="179"/>
      <c r="BE43" s="179"/>
    </row>
    <row r="44" spans="2:57" s="1" customFormat="1" ht="12" customHeight="1">
      <c r="B44" s="163" t="s">
        <v>115</v>
      </c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77">
        <v>416</v>
      </c>
      <c r="T44" s="177"/>
      <c r="U44" s="178" t="s">
        <v>21</v>
      </c>
      <c r="V44" s="178"/>
      <c r="W44" s="178"/>
      <c r="X44" s="178"/>
      <c r="Y44" s="178"/>
      <c r="Z44" s="179" t="s">
        <v>21</v>
      </c>
      <c r="AA44" s="179"/>
      <c r="AB44" s="179"/>
      <c r="AE44" s="163" t="s">
        <v>115</v>
      </c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77">
        <v>416</v>
      </c>
      <c r="AW44" s="177"/>
      <c r="AX44" s="178" t="s">
        <v>21</v>
      </c>
      <c r="AY44" s="178"/>
      <c r="AZ44" s="178"/>
      <c r="BA44" s="178"/>
      <c r="BB44" s="178"/>
      <c r="BC44" s="179" t="s">
        <v>21</v>
      </c>
      <c r="BD44" s="179"/>
      <c r="BE44" s="179"/>
    </row>
    <row r="45" spans="2:57" s="1" customFormat="1" ht="12" customHeight="1">
      <c r="B45" s="163" t="s">
        <v>116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77">
        <v>417</v>
      </c>
      <c r="T45" s="177"/>
      <c r="U45" s="161">
        <v>0</v>
      </c>
      <c r="V45" s="161"/>
      <c r="W45" s="161"/>
      <c r="X45" s="161"/>
      <c r="Y45" s="161"/>
      <c r="Z45" s="162">
        <v>0</v>
      </c>
      <c r="AA45" s="162"/>
      <c r="AB45" s="162"/>
      <c r="AE45" s="163" t="s">
        <v>116</v>
      </c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77">
        <v>417</v>
      </c>
      <c r="AW45" s="177"/>
      <c r="AX45" s="161">
        <v>0</v>
      </c>
      <c r="AY45" s="161"/>
      <c r="AZ45" s="161"/>
      <c r="BA45" s="161"/>
      <c r="BB45" s="161"/>
      <c r="BC45" s="162">
        <v>0</v>
      </c>
      <c r="BD45" s="162"/>
      <c r="BE45" s="162"/>
    </row>
    <row r="46" spans="2:57" s="51" customFormat="1" ht="12" customHeight="1">
      <c r="B46" s="163" t="s">
        <v>117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77">
        <v>418</v>
      </c>
      <c r="T46" s="177"/>
      <c r="U46" s="161">
        <v>0</v>
      </c>
      <c r="V46" s="161"/>
      <c r="W46" s="161"/>
      <c r="X46" s="161"/>
      <c r="Y46" s="161"/>
      <c r="Z46" s="162">
        <v>0</v>
      </c>
      <c r="AA46" s="162"/>
      <c r="AB46" s="162"/>
      <c r="AE46" s="163" t="s">
        <v>117</v>
      </c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77">
        <v>418</v>
      </c>
      <c r="AW46" s="177"/>
      <c r="AX46" s="161">
        <v>0</v>
      </c>
      <c r="AY46" s="161"/>
      <c r="AZ46" s="161"/>
      <c r="BA46" s="161"/>
      <c r="BB46" s="161"/>
      <c r="BC46" s="162">
        <v>0</v>
      </c>
      <c r="BD46" s="162"/>
      <c r="BE46" s="162"/>
    </row>
    <row r="47" spans="2:57" s="1" customFormat="1" ht="12" customHeight="1">
      <c r="B47" s="163" t="s">
        <v>118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77">
        <v>419</v>
      </c>
      <c r="T47" s="177"/>
      <c r="U47" s="161">
        <v>0</v>
      </c>
      <c r="V47" s="161"/>
      <c r="W47" s="161"/>
      <c r="X47" s="161"/>
      <c r="Y47" s="161"/>
      <c r="Z47" s="162">
        <v>0</v>
      </c>
      <c r="AA47" s="162"/>
      <c r="AB47" s="162"/>
      <c r="AE47" s="163" t="s">
        <v>118</v>
      </c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77">
        <v>419</v>
      </c>
      <c r="AW47" s="177"/>
      <c r="AX47" s="161">
        <v>0</v>
      </c>
      <c r="AY47" s="161"/>
      <c r="AZ47" s="161"/>
      <c r="BA47" s="161"/>
      <c r="BB47" s="161"/>
      <c r="BC47" s="162">
        <v>0</v>
      </c>
      <c r="BD47" s="162"/>
      <c r="BE47" s="162"/>
    </row>
    <row r="48" spans="2:57" s="1" customFormat="1" ht="12" customHeight="1">
      <c r="B48" s="163" t="s">
        <v>119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77">
        <v>420</v>
      </c>
      <c r="T48" s="177"/>
      <c r="U48" s="161">
        <v>0</v>
      </c>
      <c r="V48" s="161"/>
      <c r="W48" s="161"/>
      <c r="X48" s="161"/>
      <c r="Y48" s="161"/>
      <c r="Z48" s="162">
        <v>0</v>
      </c>
      <c r="AA48" s="162"/>
      <c r="AB48" s="162"/>
      <c r="AE48" s="163" t="s">
        <v>119</v>
      </c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77">
        <v>420</v>
      </c>
      <c r="AW48" s="177"/>
      <c r="AX48" s="161">
        <v>0</v>
      </c>
      <c r="AY48" s="161"/>
      <c r="AZ48" s="161"/>
      <c r="BA48" s="161"/>
      <c r="BB48" s="161"/>
      <c r="BC48" s="162">
        <v>0</v>
      </c>
      <c r="BD48" s="162"/>
      <c r="BE48" s="162"/>
    </row>
    <row r="49" spans="2:57" s="1" customFormat="1" ht="12.6" customHeight="1" thickBot="1">
      <c r="B49" s="167" t="s">
        <v>120</v>
      </c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8">
        <v>500</v>
      </c>
      <c r="T49" s="168"/>
      <c r="U49" s="169">
        <f>739393407.96/1000-268458</f>
        <v>470935.40795999998</v>
      </c>
      <c r="V49" s="169"/>
      <c r="W49" s="169"/>
      <c r="X49" s="169"/>
      <c r="Y49" s="169"/>
      <c r="Z49" s="170">
        <f>Z33</f>
        <v>218804</v>
      </c>
      <c r="AA49" s="170"/>
      <c r="AB49" s="170"/>
      <c r="AE49" s="167" t="s">
        <v>120</v>
      </c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8">
        <v>500</v>
      </c>
      <c r="AW49" s="168"/>
      <c r="AX49" s="169">
        <f>739393407.96/1000-268458</f>
        <v>470935.40795999998</v>
      </c>
      <c r="AY49" s="169"/>
      <c r="AZ49" s="169"/>
      <c r="BA49" s="169"/>
      <c r="BB49" s="169"/>
      <c r="BC49" s="170">
        <f>BC33</f>
        <v>581243</v>
      </c>
      <c r="BD49" s="170"/>
      <c r="BE49" s="170"/>
    </row>
    <row r="50" spans="2:57" s="1" customFormat="1" ht="10.199999999999999"/>
    <row r="51" spans="2:57" s="1" customFormat="1" ht="10.8" thickBot="1">
      <c r="Z51" s="5"/>
      <c r="AA51" s="5"/>
      <c r="AB51" s="40" t="s">
        <v>83</v>
      </c>
      <c r="BC51" s="5"/>
      <c r="BD51" s="5"/>
      <c r="BE51" s="40" t="s">
        <v>83</v>
      </c>
    </row>
    <row r="52" spans="2:57" s="1" customFormat="1" ht="13.2" customHeight="1">
      <c r="B52" s="171" t="s">
        <v>84</v>
      </c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2" t="s">
        <v>17</v>
      </c>
      <c r="T52" s="172"/>
      <c r="U52" s="172" t="s">
        <v>85</v>
      </c>
      <c r="V52" s="172"/>
      <c r="W52" s="172"/>
      <c r="X52" s="172"/>
      <c r="Y52" s="172"/>
      <c r="Z52" s="173" t="s">
        <v>86</v>
      </c>
      <c r="AA52" s="173"/>
      <c r="AB52" s="173"/>
      <c r="AE52" s="171" t="s">
        <v>84</v>
      </c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2" t="s">
        <v>17</v>
      </c>
      <c r="AW52" s="172"/>
      <c r="AX52" s="172" t="s">
        <v>85</v>
      </c>
      <c r="AY52" s="172"/>
      <c r="AZ52" s="172"/>
      <c r="BA52" s="172"/>
      <c r="BB52" s="172"/>
      <c r="BC52" s="173" t="s">
        <v>86</v>
      </c>
      <c r="BD52" s="173"/>
      <c r="BE52" s="173"/>
    </row>
    <row r="53" spans="2:57" s="1" customFormat="1" ht="10.199999999999999">
      <c r="B53" s="174">
        <v>1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5">
        <v>2</v>
      </c>
      <c r="T53" s="175"/>
      <c r="U53" s="175">
        <v>3</v>
      </c>
      <c r="V53" s="175"/>
      <c r="W53" s="175"/>
      <c r="X53" s="175"/>
      <c r="Y53" s="175"/>
      <c r="Z53" s="176">
        <v>4</v>
      </c>
      <c r="AA53" s="176"/>
      <c r="AB53" s="176"/>
      <c r="AE53" s="174">
        <v>1</v>
      </c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5">
        <v>2</v>
      </c>
      <c r="AW53" s="175"/>
      <c r="AX53" s="175">
        <v>3</v>
      </c>
      <c r="AY53" s="175"/>
      <c r="AZ53" s="175"/>
      <c r="BA53" s="175"/>
      <c r="BB53" s="175"/>
      <c r="BC53" s="176">
        <v>4</v>
      </c>
      <c r="BD53" s="176"/>
      <c r="BE53" s="176"/>
    </row>
    <row r="54" spans="2:57" s="52" customFormat="1" ht="12" customHeight="1">
      <c r="B54" s="163" t="s">
        <v>121</v>
      </c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53"/>
      <c r="T54" s="54"/>
      <c r="U54" s="165">
        <v>0</v>
      </c>
      <c r="V54" s="165"/>
      <c r="W54" s="165"/>
      <c r="X54" s="165"/>
      <c r="Y54" s="165"/>
      <c r="Z54" s="166">
        <v>0</v>
      </c>
      <c r="AA54" s="166"/>
      <c r="AB54" s="166"/>
      <c r="AE54" s="163" t="s">
        <v>121</v>
      </c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53"/>
      <c r="AW54" s="54"/>
      <c r="AX54" s="165">
        <v>0</v>
      </c>
      <c r="AY54" s="165"/>
      <c r="AZ54" s="165"/>
      <c r="BA54" s="165"/>
      <c r="BB54" s="165"/>
      <c r="BC54" s="166">
        <v>0</v>
      </c>
      <c r="BD54" s="166"/>
      <c r="BE54" s="166"/>
    </row>
    <row r="55" spans="2:57" s="1" customFormat="1" ht="11.4" customHeight="1">
      <c r="B55" s="163" t="s">
        <v>105</v>
      </c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45"/>
      <c r="T55" s="46"/>
      <c r="U55" s="161">
        <v>0</v>
      </c>
      <c r="V55" s="161"/>
      <c r="W55" s="161"/>
      <c r="X55" s="161"/>
      <c r="Y55" s="161"/>
      <c r="Z55" s="162">
        <v>0</v>
      </c>
      <c r="AA55" s="162"/>
      <c r="AB55" s="162"/>
      <c r="AE55" s="163" t="s">
        <v>105</v>
      </c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45"/>
      <c r="AW55" s="46"/>
      <c r="AX55" s="161">
        <v>0</v>
      </c>
      <c r="AY55" s="161"/>
      <c r="AZ55" s="161"/>
      <c r="BA55" s="161"/>
      <c r="BB55" s="161"/>
      <c r="BC55" s="162">
        <v>0</v>
      </c>
      <c r="BD55" s="162"/>
      <c r="BE55" s="162"/>
    </row>
    <row r="56" spans="2:57" s="52" customFormat="1" ht="12" customHeight="1">
      <c r="B56" s="163" t="s">
        <v>122</v>
      </c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53"/>
      <c r="T56" s="54"/>
      <c r="U56" s="161">
        <v>0</v>
      </c>
      <c r="V56" s="161"/>
      <c r="W56" s="161"/>
      <c r="X56" s="161"/>
      <c r="Y56" s="161"/>
      <c r="Z56" s="162">
        <v>0</v>
      </c>
      <c r="AA56" s="162"/>
      <c r="AB56" s="162"/>
      <c r="AE56" s="163" t="s">
        <v>122</v>
      </c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53"/>
      <c r="AW56" s="54"/>
      <c r="AX56" s="161">
        <v>0</v>
      </c>
      <c r="AY56" s="161"/>
      <c r="AZ56" s="161"/>
      <c r="BA56" s="161"/>
      <c r="BB56" s="161"/>
      <c r="BC56" s="162">
        <v>0</v>
      </c>
      <c r="BD56" s="162"/>
      <c r="BE56" s="162"/>
    </row>
    <row r="57" spans="2:57" s="52" customFormat="1" ht="12" customHeight="1">
      <c r="B57" s="163" t="s">
        <v>123</v>
      </c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4">
        <v>600</v>
      </c>
      <c r="T57" s="164"/>
      <c r="U57" s="161">
        <v>0</v>
      </c>
      <c r="V57" s="161"/>
      <c r="W57" s="161"/>
      <c r="X57" s="161"/>
      <c r="Y57" s="161"/>
      <c r="Z57" s="162">
        <v>0</v>
      </c>
      <c r="AA57" s="162"/>
      <c r="AB57" s="162"/>
      <c r="AE57" s="163" t="s">
        <v>123</v>
      </c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4">
        <v>600</v>
      </c>
      <c r="AW57" s="164"/>
      <c r="AX57" s="161">
        <v>0</v>
      </c>
      <c r="AY57" s="161"/>
      <c r="AZ57" s="161"/>
      <c r="BA57" s="161"/>
      <c r="BB57" s="161"/>
      <c r="BC57" s="162">
        <v>0</v>
      </c>
      <c r="BD57" s="162"/>
      <c r="BE57" s="162"/>
    </row>
    <row r="58" spans="2:57" s="1" customFormat="1" ht="11.4" customHeight="1">
      <c r="B58" s="160" t="s">
        <v>124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45"/>
      <c r="T58" s="46"/>
      <c r="U58" s="161">
        <v>0</v>
      </c>
      <c r="V58" s="161"/>
      <c r="W58" s="161"/>
      <c r="X58" s="161"/>
      <c r="Y58" s="161"/>
      <c r="Z58" s="162">
        <v>0</v>
      </c>
      <c r="AA58" s="162"/>
      <c r="AB58" s="162"/>
      <c r="AE58" s="160" t="s">
        <v>124</v>
      </c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45"/>
      <c r="AW58" s="46"/>
      <c r="AX58" s="161">
        <v>0</v>
      </c>
      <c r="AY58" s="161"/>
      <c r="AZ58" s="161"/>
      <c r="BA58" s="161"/>
      <c r="BB58" s="161"/>
      <c r="BC58" s="162">
        <v>0</v>
      </c>
      <c r="BD58" s="162"/>
      <c r="BE58" s="162"/>
    </row>
    <row r="59" spans="2:57" s="1" customFormat="1" ht="11.4" customHeight="1">
      <c r="B59" s="160" t="s">
        <v>125</v>
      </c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45"/>
      <c r="T59" s="46"/>
      <c r="U59" s="161">
        <v>0</v>
      </c>
      <c r="V59" s="161"/>
      <c r="W59" s="161"/>
      <c r="X59" s="161"/>
      <c r="Y59" s="161"/>
      <c r="Z59" s="162">
        <v>0</v>
      </c>
      <c r="AA59" s="162"/>
      <c r="AB59" s="162"/>
      <c r="AE59" s="160" t="s">
        <v>125</v>
      </c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45"/>
      <c r="AW59" s="46"/>
      <c r="AX59" s="161">
        <v>0</v>
      </c>
      <c r="AY59" s="161"/>
      <c r="AZ59" s="161"/>
      <c r="BA59" s="161"/>
      <c r="BB59" s="161"/>
      <c r="BC59" s="162">
        <v>0</v>
      </c>
      <c r="BD59" s="162"/>
      <c r="BE59" s="162"/>
    </row>
    <row r="60" spans="2:57" s="1" customFormat="1" ht="11.4" customHeight="1">
      <c r="B60" s="160" t="s">
        <v>126</v>
      </c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45"/>
      <c r="T60" s="46"/>
      <c r="U60" s="161">
        <v>0</v>
      </c>
      <c r="V60" s="161"/>
      <c r="W60" s="161"/>
      <c r="X60" s="161"/>
      <c r="Y60" s="161"/>
      <c r="Z60" s="162">
        <v>0</v>
      </c>
      <c r="AA60" s="162"/>
      <c r="AB60" s="162"/>
      <c r="AE60" s="160" t="s">
        <v>126</v>
      </c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45"/>
      <c r="AW60" s="46"/>
      <c r="AX60" s="161">
        <v>0</v>
      </c>
      <c r="AY60" s="161"/>
      <c r="AZ60" s="161"/>
      <c r="BA60" s="161"/>
      <c r="BB60" s="161"/>
      <c r="BC60" s="162">
        <v>0</v>
      </c>
      <c r="BD60" s="162"/>
      <c r="BE60" s="162"/>
    </row>
    <row r="61" spans="2:57" s="1" customFormat="1" ht="11.4" customHeight="1">
      <c r="B61" s="160" t="s">
        <v>127</v>
      </c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45"/>
      <c r="T61" s="46"/>
      <c r="U61" s="161">
        <v>0</v>
      </c>
      <c r="V61" s="161"/>
      <c r="W61" s="161"/>
      <c r="X61" s="161"/>
      <c r="Y61" s="161"/>
      <c r="Z61" s="162">
        <v>0</v>
      </c>
      <c r="AA61" s="162"/>
      <c r="AB61" s="162"/>
      <c r="AE61" s="160" t="s">
        <v>127</v>
      </c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45"/>
      <c r="AW61" s="46"/>
      <c r="AX61" s="161">
        <v>0</v>
      </c>
      <c r="AY61" s="161"/>
      <c r="AZ61" s="161"/>
      <c r="BA61" s="161"/>
      <c r="BB61" s="161"/>
      <c r="BC61" s="162">
        <v>0</v>
      </c>
      <c r="BD61" s="162"/>
      <c r="BE61" s="162"/>
    </row>
    <row r="62" spans="2:57" s="1" customFormat="1" ht="11.4" customHeight="1">
      <c r="B62" s="160" t="s">
        <v>125</v>
      </c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45"/>
      <c r="T62" s="46"/>
      <c r="U62" s="161">
        <v>0</v>
      </c>
      <c r="V62" s="161"/>
      <c r="W62" s="161"/>
      <c r="X62" s="161"/>
      <c r="Y62" s="161"/>
      <c r="Z62" s="162">
        <v>0</v>
      </c>
      <c r="AA62" s="162"/>
      <c r="AB62" s="162"/>
      <c r="AE62" s="160" t="s">
        <v>125</v>
      </c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45"/>
      <c r="AW62" s="46"/>
      <c r="AX62" s="161">
        <v>0</v>
      </c>
      <c r="AY62" s="161"/>
      <c r="AZ62" s="161"/>
      <c r="BA62" s="161"/>
      <c r="BB62" s="161"/>
      <c r="BC62" s="162">
        <v>0</v>
      </c>
      <c r="BD62" s="162"/>
      <c r="BE62" s="162"/>
    </row>
    <row r="63" spans="2:57" s="1" customFormat="1" ht="12" customHeight="1" thickBot="1">
      <c r="B63" s="155" t="s">
        <v>126</v>
      </c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55"/>
      <c r="T63" s="56"/>
      <c r="U63" s="156">
        <v>0</v>
      </c>
      <c r="V63" s="156"/>
      <c r="W63" s="156"/>
      <c r="X63" s="156"/>
      <c r="Y63" s="156"/>
      <c r="Z63" s="157">
        <v>0</v>
      </c>
      <c r="AA63" s="157"/>
      <c r="AB63" s="157"/>
      <c r="AE63" s="155" t="s">
        <v>126</v>
      </c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55"/>
      <c r="AW63" s="56"/>
      <c r="AX63" s="156">
        <v>0</v>
      </c>
      <c r="AY63" s="156"/>
      <c r="AZ63" s="156"/>
      <c r="BA63" s="156"/>
      <c r="BB63" s="156"/>
      <c r="BC63" s="157">
        <v>0</v>
      </c>
      <c r="BD63" s="157"/>
      <c r="BE63" s="157"/>
    </row>
    <row r="64" spans="2:57" s="1" customFormat="1" ht="10.199999999999999"/>
    <row r="65" spans="2:50" s="1" customFormat="1" ht="10.199999999999999"/>
    <row r="66" spans="2:50" s="1" customFormat="1" ht="12" customHeight="1">
      <c r="B66" s="57" t="s">
        <v>72</v>
      </c>
      <c r="C66" s="57"/>
      <c r="D66" s="57"/>
      <c r="E66" s="57"/>
      <c r="F66" s="57"/>
      <c r="H66" s="158" t="s">
        <v>73</v>
      </c>
      <c r="I66" s="158"/>
      <c r="J66" s="158"/>
      <c r="K66" s="158"/>
      <c r="L66" s="158"/>
      <c r="M66" s="158"/>
      <c r="N66" s="158"/>
      <c r="O66" s="158"/>
      <c r="R66" s="37"/>
      <c r="S66" s="37"/>
      <c r="T66" s="37"/>
      <c r="U66" s="37"/>
      <c r="AE66" s="57" t="s">
        <v>72</v>
      </c>
      <c r="AF66" s="57"/>
      <c r="AG66" s="57"/>
      <c r="AH66" s="57"/>
      <c r="AI66" s="57"/>
      <c r="AK66" s="158" t="s">
        <v>73</v>
      </c>
      <c r="AL66" s="158"/>
      <c r="AM66" s="158"/>
      <c r="AN66" s="158"/>
      <c r="AO66" s="158"/>
      <c r="AP66" s="158"/>
      <c r="AQ66" s="158"/>
      <c r="AR66" s="158"/>
      <c r="AU66" s="37"/>
      <c r="AV66" s="37"/>
      <c r="AW66" s="37"/>
      <c r="AX66" s="37"/>
    </row>
    <row r="67" spans="2:50" s="1" customFormat="1" ht="10.199999999999999">
      <c r="H67" s="159" t="s">
        <v>74</v>
      </c>
      <c r="I67" s="159"/>
      <c r="J67" s="159"/>
      <c r="K67" s="159"/>
      <c r="L67" s="159"/>
      <c r="M67" s="159"/>
      <c r="N67" s="159"/>
      <c r="O67" s="159"/>
      <c r="R67" s="58" t="s">
        <v>75</v>
      </c>
      <c r="S67" s="58"/>
      <c r="T67" s="58"/>
      <c r="U67" s="58"/>
      <c r="AK67" s="159" t="s">
        <v>74</v>
      </c>
      <c r="AL67" s="159"/>
      <c r="AM67" s="159"/>
      <c r="AN67" s="159"/>
      <c r="AO67" s="159"/>
      <c r="AP67" s="159"/>
      <c r="AQ67" s="159"/>
      <c r="AR67" s="159"/>
      <c r="AU67" s="58" t="s">
        <v>75</v>
      </c>
      <c r="AV67" s="58"/>
      <c r="AW67" s="58"/>
      <c r="AX67" s="58"/>
    </row>
    <row r="68" spans="2:50" s="1" customFormat="1" ht="10.199999999999999"/>
    <row r="69" spans="2:50" s="1" customFormat="1" ht="10.199999999999999"/>
    <row r="70" spans="2:50" s="1" customFormat="1" ht="12" customHeight="1">
      <c r="B70" s="59"/>
      <c r="C70" s="59"/>
      <c r="D70" s="59"/>
      <c r="E70" s="59"/>
      <c r="F70" s="59" t="s">
        <v>76</v>
      </c>
      <c r="H70" s="158" t="s">
        <v>77</v>
      </c>
      <c r="I70" s="158"/>
      <c r="J70" s="158"/>
      <c r="K70" s="158"/>
      <c r="L70" s="158"/>
      <c r="M70" s="158"/>
      <c r="N70" s="158"/>
      <c r="O70" s="158"/>
      <c r="R70" s="37"/>
      <c r="S70" s="37"/>
      <c r="T70" s="37"/>
      <c r="U70" s="37"/>
      <c r="AE70" s="59"/>
      <c r="AF70" s="59"/>
      <c r="AG70" s="59"/>
      <c r="AH70" s="59"/>
      <c r="AI70" s="59" t="s">
        <v>76</v>
      </c>
      <c r="AK70" s="158" t="s">
        <v>77</v>
      </c>
      <c r="AL70" s="158"/>
      <c r="AM70" s="158"/>
      <c r="AN70" s="158"/>
      <c r="AO70" s="158"/>
      <c r="AP70" s="158"/>
      <c r="AQ70" s="158"/>
      <c r="AR70" s="158"/>
      <c r="AU70" s="37"/>
      <c r="AV70" s="37"/>
      <c r="AW70" s="37"/>
      <c r="AX70" s="37"/>
    </row>
    <row r="71" spans="2:50" s="1" customFormat="1" ht="10.199999999999999">
      <c r="H71" s="159" t="s">
        <v>74</v>
      </c>
      <c r="I71" s="159"/>
      <c r="J71" s="159"/>
      <c r="K71" s="159"/>
      <c r="L71" s="159"/>
      <c r="M71" s="159"/>
      <c r="N71" s="159"/>
      <c r="O71" s="159"/>
      <c r="R71" s="58" t="s">
        <v>75</v>
      </c>
      <c r="S71" s="58"/>
      <c r="T71" s="58"/>
      <c r="U71" s="58"/>
      <c r="AK71" s="159" t="s">
        <v>74</v>
      </c>
      <c r="AL71" s="159"/>
      <c r="AM71" s="159"/>
      <c r="AN71" s="159"/>
      <c r="AO71" s="159"/>
      <c r="AP71" s="159"/>
      <c r="AQ71" s="159"/>
      <c r="AR71" s="159"/>
      <c r="AU71" s="58" t="s">
        <v>75</v>
      </c>
      <c r="AV71" s="58"/>
      <c r="AW71" s="58"/>
      <c r="AX71" s="58"/>
    </row>
    <row r="72" spans="2:50" s="1" customFormat="1" ht="10.199999999999999"/>
    <row r="73" spans="2:50" s="1" customFormat="1" ht="10.199999999999999"/>
    <row r="74" spans="2:50" s="1" customFormat="1" ht="10.199999999999999">
      <c r="B74" s="1" t="s">
        <v>78</v>
      </c>
      <c r="AE74" s="1" t="s">
        <v>78</v>
      </c>
    </row>
    <row r="75" spans="2:50" s="1" customFormat="1" ht="10.199999999999999"/>
    <row r="76" spans="2:50" s="1" customFormat="1" ht="10.199999999999999"/>
    <row r="77" spans="2:50" s="1" customFormat="1" ht="10.199999999999999"/>
    <row r="78" spans="2:50" s="1" customFormat="1" ht="10.199999999999999"/>
    <row r="79" spans="2:50" s="1" customFormat="1" ht="10.199999999999999"/>
    <row r="80" spans="2:50" s="1" customFormat="1" ht="10.199999999999999"/>
    <row r="81" s="1" customFormat="1" ht="10.199999999999999"/>
  </sheetData>
  <mergeCells count="373">
    <mergeCell ref="B15:R15"/>
    <mergeCell ref="S15:T15"/>
    <mergeCell ref="U15:Y15"/>
    <mergeCell ref="Z15:AB15"/>
    <mergeCell ref="B16:R16"/>
    <mergeCell ref="S16:T16"/>
    <mergeCell ref="U16:Y16"/>
    <mergeCell ref="Z16:AB16"/>
    <mergeCell ref="Q2:AA2"/>
    <mergeCell ref="Q5:AA5"/>
    <mergeCell ref="J9:AC9"/>
    <mergeCell ref="D11:Y11"/>
    <mergeCell ref="D12:Y12"/>
    <mergeCell ref="B14:R14"/>
    <mergeCell ref="S14:T14"/>
    <mergeCell ref="U14:Y14"/>
    <mergeCell ref="Z14:AB14"/>
    <mergeCell ref="B19:R19"/>
    <mergeCell ref="S19:T19"/>
    <mergeCell ref="U19:Y19"/>
    <mergeCell ref="Z19:AB19"/>
    <mergeCell ref="B20:R20"/>
    <mergeCell ref="S20:T20"/>
    <mergeCell ref="U20:Y20"/>
    <mergeCell ref="Z20:AB20"/>
    <mergeCell ref="B17:R17"/>
    <mergeCell ref="S17:T17"/>
    <mergeCell ref="U17:Y17"/>
    <mergeCell ref="Z17:AB17"/>
    <mergeCell ref="B18:R18"/>
    <mergeCell ref="S18:T18"/>
    <mergeCell ref="U18:Y18"/>
    <mergeCell ref="Z18:AB18"/>
    <mergeCell ref="B23:R23"/>
    <mergeCell ref="S23:T23"/>
    <mergeCell ref="U23:Y23"/>
    <mergeCell ref="Z23:AB23"/>
    <mergeCell ref="B24:R24"/>
    <mergeCell ref="S24:T24"/>
    <mergeCell ref="U24:Y24"/>
    <mergeCell ref="Z24:AB24"/>
    <mergeCell ref="B21:R21"/>
    <mergeCell ref="S21:T21"/>
    <mergeCell ref="U21:Y21"/>
    <mergeCell ref="Z21:AB21"/>
    <mergeCell ref="B22:R22"/>
    <mergeCell ref="S22:T22"/>
    <mergeCell ref="U22:Y22"/>
    <mergeCell ref="Z22:AB22"/>
    <mergeCell ref="B27:R27"/>
    <mergeCell ref="S27:T27"/>
    <mergeCell ref="U27:Y27"/>
    <mergeCell ref="Z27:AB27"/>
    <mergeCell ref="B28:R28"/>
    <mergeCell ref="S28:T28"/>
    <mergeCell ref="U28:Y28"/>
    <mergeCell ref="Z28:AB28"/>
    <mergeCell ref="B25:R25"/>
    <mergeCell ref="S25:T25"/>
    <mergeCell ref="U25:Y25"/>
    <mergeCell ref="Z25:AB25"/>
    <mergeCell ref="B26:R26"/>
    <mergeCell ref="S26:T26"/>
    <mergeCell ref="U26:Y26"/>
    <mergeCell ref="Z26:AB26"/>
    <mergeCell ref="B31:R31"/>
    <mergeCell ref="S31:T31"/>
    <mergeCell ref="U31:Y31"/>
    <mergeCell ref="Z31:AB31"/>
    <mergeCell ref="B32:R32"/>
    <mergeCell ref="S32:T32"/>
    <mergeCell ref="U32:Y32"/>
    <mergeCell ref="Z32:AB32"/>
    <mergeCell ref="B29:R29"/>
    <mergeCell ref="S29:T29"/>
    <mergeCell ref="U29:Y29"/>
    <mergeCell ref="Z29:AB29"/>
    <mergeCell ref="B30:R30"/>
    <mergeCell ref="S30:T30"/>
    <mergeCell ref="U30:Y30"/>
    <mergeCell ref="Z30:AB30"/>
    <mergeCell ref="B35:R35"/>
    <mergeCell ref="U35:Y35"/>
    <mergeCell ref="Z35:AB35"/>
    <mergeCell ref="B36:R36"/>
    <mergeCell ref="S36:T36"/>
    <mergeCell ref="U36:Y36"/>
    <mergeCell ref="Z36:AB36"/>
    <mergeCell ref="B33:R33"/>
    <mergeCell ref="S33:T33"/>
    <mergeCell ref="U33:Y33"/>
    <mergeCell ref="Z33:AB33"/>
    <mergeCell ref="B34:R34"/>
    <mergeCell ref="U34:Y34"/>
    <mergeCell ref="Z34:AB34"/>
    <mergeCell ref="B37:R37"/>
    <mergeCell ref="B38:R38"/>
    <mergeCell ref="S38:T38"/>
    <mergeCell ref="U38:Y38"/>
    <mergeCell ref="Z38:AB38"/>
    <mergeCell ref="B39:R39"/>
    <mergeCell ref="S39:T39"/>
    <mergeCell ref="U39:Y39"/>
    <mergeCell ref="Z39:AB39"/>
    <mergeCell ref="B42:R42"/>
    <mergeCell ref="S42:T42"/>
    <mergeCell ref="U42:Y42"/>
    <mergeCell ref="Z42:AB42"/>
    <mergeCell ref="B43:R43"/>
    <mergeCell ref="S43:T43"/>
    <mergeCell ref="U43:Y43"/>
    <mergeCell ref="Z43:AB43"/>
    <mergeCell ref="B40:R40"/>
    <mergeCell ref="S40:T40"/>
    <mergeCell ref="U40:Y40"/>
    <mergeCell ref="Z40:AB40"/>
    <mergeCell ref="B41:R41"/>
    <mergeCell ref="S41:T41"/>
    <mergeCell ref="U41:Y41"/>
    <mergeCell ref="Z41:AB41"/>
    <mergeCell ref="B46:R46"/>
    <mergeCell ref="S46:T46"/>
    <mergeCell ref="U46:Y46"/>
    <mergeCell ref="Z46:AB46"/>
    <mergeCell ref="B47:R47"/>
    <mergeCell ref="S47:T47"/>
    <mergeCell ref="U47:Y47"/>
    <mergeCell ref="Z47:AB47"/>
    <mergeCell ref="B44:R44"/>
    <mergeCell ref="S44:T44"/>
    <mergeCell ref="U44:Y44"/>
    <mergeCell ref="Z44:AB44"/>
    <mergeCell ref="B45:R45"/>
    <mergeCell ref="S45:T45"/>
    <mergeCell ref="U45:Y45"/>
    <mergeCell ref="Z45:AB45"/>
    <mergeCell ref="B52:R52"/>
    <mergeCell ref="S52:T52"/>
    <mergeCell ref="U52:Y52"/>
    <mergeCell ref="Z52:AB52"/>
    <mergeCell ref="B53:R53"/>
    <mergeCell ref="S53:T53"/>
    <mergeCell ref="U53:Y53"/>
    <mergeCell ref="Z53:AB53"/>
    <mergeCell ref="B48:R48"/>
    <mergeCell ref="S48:T48"/>
    <mergeCell ref="U48:Y48"/>
    <mergeCell ref="Z48:AB48"/>
    <mergeCell ref="B49:R49"/>
    <mergeCell ref="S49:T49"/>
    <mergeCell ref="U49:Y49"/>
    <mergeCell ref="Z49:AB49"/>
    <mergeCell ref="B56:R56"/>
    <mergeCell ref="U56:Y56"/>
    <mergeCell ref="Z56:AB56"/>
    <mergeCell ref="B57:R57"/>
    <mergeCell ref="S57:T57"/>
    <mergeCell ref="U57:Y57"/>
    <mergeCell ref="Z57:AB57"/>
    <mergeCell ref="B54:R54"/>
    <mergeCell ref="U54:Y54"/>
    <mergeCell ref="Z54:AB54"/>
    <mergeCell ref="B55:R55"/>
    <mergeCell ref="U55:Y55"/>
    <mergeCell ref="Z55:AB55"/>
    <mergeCell ref="B60:R60"/>
    <mergeCell ref="U60:Y60"/>
    <mergeCell ref="Z60:AB60"/>
    <mergeCell ref="B61:R61"/>
    <mergeCell ref="U61:Y61"/>
    <mergeCell ref="Z61:AB61"/>
    <mergeCell ref="B58:R58"/>
    <mergeCell ref="U58:Y58"/>
    <mergeCell ref="Z58:AB58"/>
    <mergeCell ref="B59:R59"/>
    <mergeCell ref="U59:Y59"/>
    <mergeCell ref="Z59:AB59"/>
    <mergeCell ref="H66:O66"/>
    <mergeCell ref="H67:O67"/>
    <mergeCell ref="H70:O70"/>
    <mergeCell ref="H71:O71"/>
    <mergeCell ref="B62:R62"/>
    <mergeCell ref="U62:Y62"/>
    <mergeCell ref="Z62:AB62"/>
    <mergeCell ref="B63:R63"/>
    <mergeCell ref="U63:Y63"/>
    <mergeCell ref="Z63:AB63"/>
    <mergeCell ref="AT2:BD2"/>
    <mergeCell ref="AT5:BD5"/>
    <mergeCell ref="AG11:BB11"/>
    <mergeCell ref="AG12:BB12"/>
    <mergeCell ref="AE14:AU14"/>
    <mergeCell ref="AV14:AW14"/>
    <mergeCell ref="AX14:BB14"/>
    <mergeCell ref="BC14:BE14"/>
    <mergeCell ref="AE15:AU15"/>
    <mergeCell ref="AV15:AW15"/>
    <mergeCell ref="AX15:BB15"/>
    <mergeCell ref="BC15:BE15"/>
    <mergeCell ref="AE16:AU16"/>
    <mergeCell ref="AV16:AW16"/>
    <mergeCell ref="AX16:BB16"/>
    <mergeCell ref="BC16:BE16"/>
    <mergeCell ref="AE17:AU17"/>
    <mergeCell ref="AV17:AW17"/>
    <mergeCell ref="AX17:BB17"/>
    <mergeCell ref="BC17:BE17"/>
    <mergeCell ref="AE18:AU18"/>
    <mergeCell ref="AV18:AW18"/>
    <mergeCell ref="AX18:BB18"/>
    <mergeCell ref="BC18:BE18"/>
    <mergeCell ref="AE19:AU19"/>
    <mergeCell ref="AV19:AW19"/>
    <mergeCell ref="AX19:BB19"/>
    <mergeCell ref="BC19:BE19"/>
    <mergeCell ref="AE20:AU20"/>
    <mergeCell ref="AV20:AW20"/>
    <mergeCell ref="AX20:BB20"/>
    <mergeCell ref="BC20:BE20"/>
    <mergeCell ref="AE21:AU21"/>
    <mergeCell ref="AV21:AW21"/>
    <mergeCell ref="AX21:BB21"/>
    <mergeCell ref="BC21:BE21"/>
    <mergeCell ref="AE22:AU22"/>
    <mergeCell ref="AV22:AW22"/>
    <mergeCell ref="AX22:BB22"/>
    <mergeCell ref="BC22:BE22"/>
    <mergeCell ref="AE23:AU23"/>
    <mergeCell ref="AV23:AW23"/>
    <mergeCell ref="AX23:BB23"/>
    <mergeCell ref="BC23:BE23"/>
    <mergeCell ref="AE24:AU24"/>
    <mergeCell ref="AV24:AW24"/>
    <mergeCell ref="AX24:BB24"/>
    <mergeCell ref="BC24:BE24"/>
    <mergeCell ref="AE25:AU25"/>
    <mergeCell ref="AV25:AW25"/>
    <mergeCell ref="AX25:BB25"/>
    <mergeCell ref="BC25:BE25"/>
    <mergeCell ref="AE26:AU26"/>
    <mergeCell ref="AV26:AW26"/>
    <mergeCell ref="AX26:BB26"/>
    <mergeCell ref="BC26:BE26"/>
    <mergeCell ref="AE27:AU27"/>
    <mergeCell ref="AV27:AW27"/>
    <mergeCell ref="AX27:BB27"/>
    <mergeCell ref="BC27:BE27"/>
    <mergeCell ref="AE28:AU28"/>
    <mergeCell ref="AV28:AW28"/>
    <mergeCell ref="AX28:BB28"/>
    <mergeCell ref="BC28:BE28"/>
    <mergeCell ref="AE29:AU29"/>
    <mergeCell ref="AV29:AW29"/>
    <mergeCell ref="AX29:BB29"/>
    <mergeCell ref="BC29:BE29"/>
    <mergeCell ref="AE30:AU30"/>
    <mergeCell ref="AV30:AW30"/>
    <mergeCell ref="AX30:BB30"/>
    <mergeCell ref="BC30:BE30"/>
    <mergeCell ref="AE31:AU31"/>
    <mergeCell ref="AV31:AW31"/>
    <mergeCell ref="AX31:BB31"/>
    <mergeCell ref="BC31:BE31"/>
    <mergeCell ref="AE32:AU32"/>
    <mergeCell ref="AV32:AW32"/>
    <mergeCell ref="AX32:BB32"/>
    <mergeCell ref="BC32:BE32"/>
    <mergeCell ref="AE33:AU33"/>
    <mergeCell ref="AV33:AW33"/>
    <mergeCell ref="AX33:BB33"/>
    <mergeCell ref="BC33:BE33"/>
    <mergeCell ref="AE34:AU34"/>
    <mergeCell ref="AX34:BB34"/>
    <mergeCell ref="BC34:BE34"/>
    <mergeCell ref="AE35:AU35"/>
    <mergeCell ref="AX35:BB35"/>
    <mergeCell ref="BC35:BE35"/>
    <mergeCell ref="AE36:AU36"/>
    <mergeCell ref="AV36:AW36"/>
    <mergeCell ref="AX36:BB36"/>
    <mergeCell ref="BC36:BE36"/>
    <mergeCell ref="AE37:AU37"/>
    <mergeCell ref="AE38:AU38"/>
    <mergeCell ref="AV38:AW38"/>
    <mergeCell ref="AX38:BB38"/>
    <mergeCell ref="BC38:BE38"/>
    <mergeCell ref="AE39:AU39"/>
    <mergeCell ref="AV39:AW39"/>
    <mergeCell ref="AX39:BB39"/>
    <mergeCell ref="BC39:BE39"/>
    <mergeCell ref="AE40:AU40"/>
    <mergeCell ref="AV40:AW40"/>
    <mergeCell ref="AX40:BB40"/>
    <mergeCell ref="BC40:BE40"/>
    <mergeCell ref="AE41:AU41"/>
    <mergeCell ref="AV41:AW41"/>
    <mergeCell ref="AX41:BB41"/>
    <mergeCell ref="BC41:BE41"/>
    <mergeCell ref="AE42:AU42"/>
    <mergeCell ref="AV42:AW42"/>
    <mergeCell ref="AX42:BB42"/>
    <mergeCell ref="BC42:BE42"/>
    <mergeCell ref="AE43:AU43"/>
    <mergeCell ref="AV43:AW43"/>
    <mergeCell ref="AX43:BB43"/>
    <mergeCell ref="BC43:BE43"/>
    <mergeCell ref="AE44:AU44"/>
    <mergeCell ref="AV44:AW44"/>
    <mergeCell ref="AX44:BB44"/>
    <mergeCell ref="BC44:BE44"/>
    <mergeCell ref="AE45:AU45"/>
    <mergeCell ref="AV45:AW45"/>
    <mergeCell ref="AX45:BB45"/>
    <mergeCell ref="BC45:BE45"/>
    <mergeCell ref="AE46:AU46"/>
    <mergeCell ref="AV46:AW46"/>
    <mergeCell ref="AX46:BB46"/>
    <mergeCell ref="BC46:BE46"/>
    <mergeCell ref="AE47:AU47"/>
    <mergeCell ref="AV47:AW47"/>
    <mergeCell ref="AX47:BB47"/>
    <mergeCell ref="BC47:BE47"/>
    <mergeCell ref="AE48:AU48"/>
    <mergeCell ref="AV48:AW48"/>
    <mergeCell ref="AX48:BB48"/>
    <mergeCell ref="BC48:BE48"/>
    <mergeCell ref="AE49:AU49"/>
    <mergeCell ref="AV49:AW49"/>
    <mergeCell ref="AX49:BB49"/>
    <mergeCell ref="BC49:BE49"/>
    <mergeCell ref="AE52:AU52"/>
    <mergeCell ref="AV52:AW52"/>
    <mergeCell ref="AX52:BB52"/>
    <mergeCell ref="BC52:BE52"/>
    <mergeCell ref="AE53:AU53"/>
    <mergeCell ref="AV53:AW53"/>
    <mergeCell ref="AX53:BB53"/>
    <mergeCell ref="BC53:BE53"/>
    <mergeCell ref="AE54:AU54"/>
    <mergeCell ref="AX54:BB54"/>
    <mergeCell ref="BC54:BE54"/>
    <mergeCell ref="AE55:AU55"/>
    <mergeCell ref="AX55:BB55"/>
    <mergeCell ref="BC55:BE55"/>
    <mergeCell ref="AE56:AU56"/>
    <mergeCell ref="AX56:BB56"/>
    <mergeCell ref="BC56:BE56"/>
    <mergeCell ref="AE57:AU57"/>
    <mergeCell ref="AV57:AW57"/>
    <mergeCell ref="AX57:BB57"/>
    <mergeCell ref="BC57:BE57"/>
    <mergeCell ref="AE58:AU58"/>
    <mergeCell ref="AX58:BB58"/>
    <mergeCell ref="BC58:BE58"/>
    <mergeCell ref="AE59:AU59"/>
    <mergeCell ref="AX59:BB59"/>
    <mergeCell ref="BC59:BE59"/>
    <mergeCell ref="AE63:AU63"/>
    <mergeCell ref="AX63:BB63"/>
    <mergeCell ref="BC63:BE63"/>
    <mergeCell ref="AK66:AR66"/>
    <mergeCell ref="AK67:AR67"/>
    <mergeCell ref="AK70:AR70"/>
    <mergeCell ref="AK71:AR71"/>
    <mergeCell ref="AE60:AU60"/>
    <mergeCell ref="AX60:BB60"/>
    <mergeCell ref="BC60:BE60"/>
    <mergeCell ref="AE61:AU61"/>
    <mergeCell ref="AX61:BB61"/>
    <mergeCell ref="BC61:BE61"/>
    <mergeCell ref="AE62:AU62"/>
    <mergeCell ref="AX62:BB62"/>
    <mergeCell ref="BC62:BE62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T94"/>
  <sheetViews>
    <sheetView topLeftCell="A61" workbookViewId="0">
      <selection activeCell="AS78" sqref="AS78"/>
    </sheetView>
  </sheetViews>
  <sheetFormatPr defaultColWidth="10.140625" defaultRowHeight="11.4" customHeight="1"/>
  <cols>
    <col min="1" max="1" width="1" style="1" customWidth="1"/>
    <col min="2" max="2" width="0.7109375" style="1" customWidth="1"/>
    <col min="3" max="3" width="1.42578125" style="1" customWidth="1"/>
    <col min="4" max="4" width="2" style="1" customWidth="1"/>
    <col min="5" max="5" width="0.85546875" style="1" customWidth="1"/>
    <col min="6" max="6" width="0.7109375" style="1" customWidth="1"/>
    <col min="7" max="7" width="4.5703125" style="1" customWidth="1"/>
    <col min="8" max="8" width="4.7109375" style="1" customWidth="1"/>
    <col min="9" max="9" width="1" style="1" customWidth="1"/>
    <col min="10" max="10" width="0.28515625" style="1" customWidth="1"/>
    <col min="11" max="11" width="0.5703125" style="1" customWidth="1"/>
    <col min="12" max="12" width="6.7109375" style="1" customWidth="1"/>
    <col min="13" max="13" width="2.42578125" style="1" customWidth="1"/>
    <col min="14" max="14" width="0.85546875" style="1" customWidth="1"/>
    <col min="15" max="15" width="0.140625" style="1" customWidth="1"/>
    <col min="16" max="16" width="1.28515625" style="1" customWidth="1"/>
    <col min="17" max="17" width="2" style="1" customWidth="1"/>
    <col min="18" max="19" width="4.7109375" style="1" customWidth="1"/>
    <col min="20" max="20" width="5.42578125" style="1" customWidth="1"/>
    <col min="21" max="21" width="3.85546875" style="1" customWidth="1"/>
    <col min="22" max="22" width="0.28515625" style="1" customWidth="1"/>
    <col min="23" max="23" width="3.5703125" style="1" customWidth="1"/>
    <col min="24" max="24" width="0.140625" style="1" customWidth="1"/>
    <col min="25" max="25" width="3.5703125" style="1" customWidth="1"/>
    <col min="26" max="26" width="6.28515625" style="1" customWidth="1"/>
    <col min="27" max="27" width="0.7109375" style="1" customWidth="1"/>
    <col min="28" max="28" width="0.28515625" style="1" customWidth="1"/>
    <col min="29" max="29" width="1" style="1" customWidth="1"/>
    <col min="30" max="30" width="6.28515625" style="1" customWidth="1"/>
    <col min="31" max="31" width="3" style="1" customWidth="1"/>
    <col min="32" max="32" width="5.28515625" style="1" customWidth="1"/>
    <col min="33" max="34" width="0.140625" style="1" customWidth="1"/>
    <col min="35" max="35" width="2.28515625" style="1" customWidth="1"/>
    <col min="36" max="36" width="0.5703125" style="1" customWidth="1"/>
    <col min="37" max="37" width="2" style="1" customWidth="1"/>
    <col min="38" max="38" width="7.42578125" style="1" customWidth="1"/>
    <col min="39" max="39" width="0.28515625" style="1" customWidth="1"/>
    <col min="40" max="40" width="4.5703125" style="1" customWidth="1"/>
    <col min="41" max="41" width="0.5703125" style="1" customWidth="1"/>
    <col min="42" max="42" width="0.28515625" style="1" customWidth="1"/>
    <col min="44" max="44" width="13.85546875" bestFit="1" customWidth="1"/>
  </cols>
  <sheetData>
    <row r="2" spans="2:44" ht="33" customHeight="1">
      <c r="Z2" s="134" t="s">
        <v>231</v>
      </c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</row>
    <row r="3" spans="2:44" s="1" customFormat="1" ht="43.95" hidden="1" customHeight="1">
      <c r="V3" s="254" t="s">
        <v>0</v>
      </c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</row>
    <row r="4" spans="2:44" s="1" customFormat="1" ht="15" customHeight="1">
      <c r="AF4" s="133"/>
      <c r="AJ4" s="60"/>
      <c r="AK4" s="60"/>
    </row>
    <row r="5" spans="2:44" s="1" customFormat="1" ht="12" customHeight="1">
      <c r="B5" s="3" t="s">
        <v>1</v>
      </c>
      <c r="C5" s="3"/>
      <c r="D5" s="3"/>
      <c r="E5" s="3"/>
      <c r="O5" s="153" t="s">
        <v>2</v>
      </c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</row>
    <row r="6" spans="2:44" s="1" customFormat="1" ht="7.95" customHeight="1"/>
    <row r="7" spans="2:44" s="1" customFormat="1" ht="18" customHeight="1">
      <c r="G7" s="139" t="s">
        <v>130</v>
      </c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</row>
    <row r="8" spans="2:44" s="1" customFormat="1" ht="13.05" customHeight="1">
      <c r="B8" s="139" t="s">
        <v>227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</row>
    <row r="9" spans="2:44" s="1" customFormat="1" ht="10.95" customHeight="1" thickBot="1">
      <c r="AH9" s="5"/>
      <c r="AI9" s="5"/>
      <c r="AJ9" s="5"/>
      <c r="AK9" s="5"/>
      <c r="AL9" s="5"/>
      <c r="AM9" s="5"/>
      <c r="AN9" s="40" t="s">
        <v>218</v>
      </c>
    </row>
    <row r="10" spans="2:44" s="1" customFormat="1" ht="24" customHeight="1">
      <c r="C10" s="256" t="s">
        <v>84</v>
      </c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34" t="s">
        <v>17</v>
      </c>
      <c r="Z10" s="234"/>
      <c r="AA10" s="234"/>
      <c r="AB10" s="234" t="s">
        <v>85</v>
      </c>
      <c r="AC10" s="234"/>
      <c r="AD10" s="234"/>
      <c r="AE10" s="234"/>
      <c r="AF10" s="234"/>
      <c r="AG10" s="234"/>
      <c r="AH10" s="235" t="s">
        <v>86</v>
      </c>
      <c r="AI10" s="235"/>
      <c r="AJ10" s="235"/>
      <c r="AK10" s="235"/>
      <c r="AL10" s="235"/>
      <c r="AM10" s="235"/>
      <c r="AN10" s="235"/>
    </row>
    <row r="11" spans="2:44" s="1" customFormat="1" ht="10.95" customHeight="1">
      <c r="C11" s="223">
        <v>1</v>
      </c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4">
        <v>2</v>
      </c>
      <c r="Z11" s="224"/>
      <c r="AA11" s="224"/>
      <c r="AB11" s="224">
        <v>3</v>
      </c>
      <c r="AC11" s="224"/>
      <c r="AD11" s="224"/>
      <c r="AE11" s="224"/>
      <c r="AF11" s="224"/>
      <c r="AG11" s="224"/>
      <c r="AH11" s="225">
        <v>4</v>
      </c>
      <c r="AI11" s="225"/>
      <c r="AJ11" s="225"/>
      <c r="AK11" s="225"/>
      <c r="AL11" s="225"/>
      <c r="AM11" s="225"/>
      <c r="AN11" s="225"/>
    </row>
    <row r="12" spans="2:44" s="1" customFormat="1" ht="13.95" customHeight="1">
      <c r="C12" s="226" t="s">
        <v>131</v>
      </c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</row>
    <row r="13" spans="2:44" s="1" customFormat="1" ht="30.6" customHeight="1">
      <c r="C13" s="251" t="s">
        <v>132</v>
      </c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3"/>
      <c r="Y13" s="221">
        <v>10</v>
      </c>
      <c r="Z13" s="221"/>
      <c r="AA13" s="221"/>
      <c r="AB13" s="229">
        <f>SUM(AB15:AG20)</f>
        <v>2056514</v>
      </c>
      <c r="AC13" s="229"/>
      <c r="AD13" s="229"/>
      <c r="AE13" s="229"/>
      <c r="AF13" s="229"/>
      <c r="AG13" s="229"/>
      <c r="AH13" s="230">
        <f>SUM(AH15:AN20)</f>
        <v>2109611</v>
      </c>
      <c r="AI13" s="230"/>
      <c r="AJ13" s="230"/>
      <c r="AK13" s="230"/>
      <c r="AL13" s="230"/>
      <c r="AM13" s="230"/>
      <c r="AN13" s="230"/>
      <c r="AR13" s="128"/>
    </row>
    <row r="14" spans="2:44" s="1" customFormat="1" ht="12" customHeight="1">
      <c r="C14" s="217" t="s">
        <v>108</v>
      </c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61"/>
      <c r="Z14" s="62"/>
      <c r="AA14" s="63"/>
      <c r="AB14" s="64"/>
      <c r="AC14" s="65"/>
      <c r="AD14" s="65"/>
      <c r="AE14" s="65"/>
      <c r="AF14" s="65"/>
      <c r="AG14" s="66"/>
      <c r="AH14" s="64"/>
      <c r="AI14" s="65"/>
      <c r="AJ14" s="65"/>
      <c r="AK14" s="65"/>
      <c r="AL14" s="65"/>
      <c r="AM14" s="65"/>
      <c r="AN14" s="67"/>
    </row>
    <row r="15" spans="2:44" s="1" customFormat="1" ht="12" customHeight="1">
      <c r="C15" s="211" t="s">
        <v>133</v>
      </c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21">
        <v>11</v>
      </c>
      <c r="Z15" s="221"/>
      <c r="AA15" s="221"/>
      <c r="AB15" s="215">
        <v>1197508</v>
      </c>
      <c r="AC15" s="215"/>
      <c r="AD15" s="215"/>
      <c r="AE15" s="215"/>
      <c r="AF15" s="215"/>
      <c r="AG15" s="215"/>
      <c r="AH15" s="214">
        <v>1911264</v>
      </c>
      <c r="AI15" s="214"/>
      <c r="AJ15" s="214"/>
      <c r="AK15" s="214"/>
      <c r="AL15" s="214"/>
      <c r="AM15" s="214"/>
      <c r="AN15" s="214"/>
      <c r="AQ15" s="38"/>
    </row>
    <row r="16" spans="2:44" s="1" customFormat="1" ht="12" customHeight="1">
      <c r="C16" s="211" t="s">
        <v>134</v>
      </c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21">
        <v>12</v>
      </c>
      <c r="Z16" s="221"/>
      <c r="AA16" s="221"/>
      <c r="AB16" s="215">
        <v>960</v>
      </c>
      <c r="AC16" s="215"/>
      <c r="AD16" s="215"/>
      <c r="AE16" s="215"/>
      <c r="AF16" s="215"/>
      <c r="AG16" s="215"/>
      <c r="AH16" s="222">
        <v>841</v>
      </c>
      <c r="AI16" s="222"/>
      <c r="AJ16" s="222"/>
      <c r="AK16" s="222"/>
      <c r="AL16" s="222"/>
      <c r="AM16" s="222"/>
      <c r="AN16" s="222"/>
    </row>
    <row r="17" spans="3:46" s="1" customFormat="1">
      <c r="C17" s="211" t="s">
        <v>135</v>
      </c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21">
        <v>13</v>
      </c>
      <c r="Z17" s="221"/>
      <c r="AA17" s="221"/>
      <c r="AB17" s="215">
        <v>1151</v>
      </c>
      <c r="AC17" s="215"/>
      <c r="AD17" s="215"/>
      <c r="AE17" s="215"/>
      <c r="AF17" s="215"/>
      <c r="AG17" s="215"/>
      <c r="AH17" s="214">
        <v>35666</v>
      </c>
      <c r="AI17" s="214"/>
      <c r="AJ17" s="214"/>
      <c r="AK17" s="214"/>
      <c r="AL17" s="214"/>
      <c r="AM17" s="214"/>
      <c r="AN17" s="214"/>
    </row>
    <row r="18" spans="3:46" s="1" customFormat="1">
      <c r="C18" s="211" t="s">
        <v>136</v>
      </c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21">
        <v>14</v>
      </c>
      <c r="Z18" s="221"/>
      <c r="AA18" s="221"/>
      <c r="AB18" s="213">
        <v>0</v>
      </c>
      <c r="AC18" s="213"/>
      <c r="AD18" s="213"/>
      <c r="AE18" s="213"/>
      <c r="AF18" s="213"/>
      <c r="AG18" s="213"/>
      <c r="AH18" s="222">
        <v>0</v>
      </c>
      <c r="AI18" s="222"/>
      <c r="AJ18" s="222"/>
      <c r="AK18" s="222"/>
      <c r="AL18" s="222"/>
      <c r="AM18" s="222"/>
      <c r="AN18" s="222"/>
    </row>
    <row r="19" spans="3:46" s="1" customFormat="1">
      <c r="C19" s="211" t="s">
        <v>137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21">
        <v>15</v>
      </c>
      <c r="Z19" s="221"/>
      <c r="AA19" s="221"/>
      <c r="AB19" s="213">
        <v>0</v>
      </c>
      <c r="AC19" s="213"/>
      <c r="AD19" s="213"/>
      <c r="AE19" s="213"/>
      <c r="AF19" s="213"/>
      <c r="AG19" s="213"/>
      <c r="AH19" s="222">
        <v>0</v>
      </c>
      <c r="AI19" s="222"/>
      <c r="AJ19" s="222"/>
      <c r="AK19" s="222"/>
      <c r="AL19" s="222"/>
      <c r="AM19" s="222"/>
      <c r="AN19" s="222"/>
    </row>
    <row r="20" spans="3:46" s="1" customFormat="1">
      <c r="C20" s="211" t="s">
        <v>138</v>
      </c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21">
        <v>16</v>
      </c>
      <c r="Z20" s="221"/>
      <c r="AA20" s="221"/>
      <c r="AB20" s="215">
        <v>856895</v>
      </c>
      <c r="AC20" s="215"/>
      <c r="AD20" s="215"/>
      <c r="AE20" s="215"/>
      <c r="AF20" s="215"/>
      <c r="AG20" s="215"/>
      <c r="AH20" s="214">
        <v>161840</v>
      </c>
      <c r="AI20" s="214"/>
      <c r="AJ20" s="214"/>
      <c r="AK20" s="214"/>
      <c r="AL20" s="214"/>
      <c r="AM20" s="214"/>
      <c r="AN20" s="214"/>
      <c r="AT20" s="129"/>
    </row>
    <row r="21" spans="3:46" s="1" customFormat="1" ht="12">
      <c r="C21" s="211" t="s">
        <v>139</v>
      </c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68"/>
      <c r="Z21" s="69"/>
      <c r="AA21" s="70"/>
      <c r="AB21" s="206">
        <f>SUM(AB23:AG29)</f>
        <v>2215231</v>
      </c>
      <c r="AC21" s="206"/>
      <c r="AD21" s="206"/>
      <c r="AE21" s="206"/>
      <c r="AF21" s="206"/>
      <c r="AG21" s="206"/>
      <c r="AH21" s="207">
        <f>SUM(AH23:AN29)</f>
        <v>2532263</v>
      </c>
      <c r="AI21" s="207"/>
      <c r="AJ21" s="207"/>
      <c r="AK21" s="207"/>
      <c r="AL21" s="207"/>
      <c r="AM21" s="207"/>
      <c r="AN21" s="207"/>
    </row>
    <row r="22" spans="3:46" s="1" customFormat="1">
      <c r="C22" s="217" t="s">
        <v>108</v>
      </c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71"/>
      <c r="Z22" s="72"/>
      <c r="AA22" s="73"/>
      <c r="AB22" s="74"/>
      <c r="AC22" s="75"/>
      <c r="AD22" s="75"/>
      <c r="AE22" s="75"/>
      <c r="AF22" s="75"/>
      <c r="AG22" s="76"/>
      <c r="AH22" s="74"/>
      <c r="AI22" s="75"/>
      <c r="AJ22" s="75"/>
      <c r="AK22" s="75"/>
      <c r="AL22" s="75"/>
      <c r="AM22" s="75"/>
      <c r="AN22" s="77"/>
    </row>
    <row r="23" spans="3:46" s="1" customFormat="1">
      <c r="C23" s="211" t="s">
        <v>140</v>
      </c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21">
        <v>21</v>
      </c>
      <c r="Z23" s="221"/>
      <c r="AA23" s="221"/>
      <c r="AB23" s="215">
        <v>987682</v>
      </c>
      <c r="AC23" s="215"/>
      <c r="AD23" s="215"/>
      <c r="AE23" s="215"/>
      <c r="AF23" s="215"/>
      <c r="AG23" s="215"/>
      <c r="AH23" s="214">
        <v>1457875</v>
      </c>
      <c r="AI23" s="214"/>
      <c r="AJ23" s="214"/>
      <c r="AK23" s="214"/>
      <c r="AL23" s="214"/>
      <c r="AM23" s="214"/>
      <c r="AN23" s="214"/>
    </row>
    <row r="24" spans="3:46" s="1" customFormat="1">
      <c r="C24" s="211" t="s">
        <v>141</v>
      </c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21">
        <v>22</v>
      </c>
      <c r="Z24" s="221"/>
      <c r="AA24" s="221"/>
      <c r="AB24" s="215">
        <v>89470</v>
      </c>
      <c r="AC24" s="215"/>
      <c r="AD24" s="215"/>
      <c r="AE24" s="215"/>
      <c r="AF24" s="215"/>
      <c r="AG24" s="215"/>
      <c r="AH24" s="214">
        <v>54826</v>
      </c>
      <c r="AI24" s="214"/>
      <c r="AJ24" s="214"/>
      <c r="AK24" s="214"/>
      <c r="AL24" s="214"/>
      <c r="AM24" s="214"/>
      <c r="AN24" s="214"/>
    </row>
    <row r="25" spans="3:46" s="1" customFormat="1">
      <c r="C25" s="211" t="s">
        <v>142</v>
      </c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21">
        <v>23</v>
      </c>
      <c r="Z25" s="221"/>
      <c r="AA25" s="221"/>
      <c r="AB25" s="215">
        <v>232829</v>
      </c>
      <c r="AC25" s="215"/>
      <c r="AD25" s="215"/>
      <c r="AE25" s="215"/>
      <c r="AF25" s="215"/>
      <c r="AG25" s="215"/>
      <c r="AH25" s="214">
        <v>194138</v>
      </c>
      <c r="AI25" s="214"/>
      <c r="AJ25" s="214"/>
      <c r="AK25" s="214"/>
      <c r="AL25" s="214"/>
      <c r="AM25" s="214"/>
      <c r="AN25" s="214"/>
    </row>
    <row r="26" spans="3:46" s="1" customFormat="1">
      <c r="C26" s="211" t="s">
        <v>143</v>
      </c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20">
        <v>24</v>
      </c>
      <c r="Z26" s="220"/>
      <c r="AA26" s="220"/>
      <c r="AB26" s="215" t="s">
        <v>21</v>
      </c>
      <c r="AC26" s="215"/>
      <c r="AD26" s="215"/>
      <c r="AE26" s="215"/>
      <c r="AF26" s="215"/>
      <c r="AG26" s="215"/>
      <c r="AH26" s="214" t="s">
        <v>21</v>
      </c>
      <c r="AI26" s="214"/>
      <c r="AJ26" s="214"/>
      <c r="AK26" s="214"/>
      <c r="AL26" s="214"/>
      <c r="AM26" s="214"/>
      <c r="AN26" s="214"/>
    </row>
    <row r="27" spans="3:46" s="1" customFormat="1">
      <c r="C27" s="211" t="s">
        <v>144</v>
      </c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21">
        <v>25</v>
      </c>
      <c r="Z27" s="221"/>
      <c r="AA27" s="221"/>
      <c r="AB27" s="213">
        <v>0</v>
      </c>
      <c r="AC27" s="213"/>
      <c r="AD27" s="213"/>
      <c r="AE27" s="213"/>
      <c r="AF27" s="213"/>
      <c r="AG27" s="213"/>
      <c r="AH27" s="222">
        <v>0</v>
      </c>
      <c r="AI27" s="222"/>
      <c r="AJ27" s="222"/>
      <c r="AK27" s="222"/>
      <c r="AL27" s="222"/>
      <c r="AM27" s="222"/>
      <c r="AN27" s="222"/>
    </row>
    <row r="28" spans="3:46" s="1" customFormat="1">
      <c r="C28" s="211" t="s">
        <v>145</v>
      </c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40">
        <v>26</v>
      </c>
      <c r="Z28" s="240"/>
      <c r="AA28" s="240"/>
      <c r="AB28" s="209">
        <v>90585</v>
      </c>
      <c r="AC28" s="209"/>
      <c r="AD28" s="209"/>
      <c r="AE28" s="209"/>
      <c r="AF28" s="209"/>
      <c r="AG28" s="209"/>
      <c r="AH28" s="250">
        <v>112854</v>
      </c>
      <c r="AI28" s="250"/>
      <c r="AJ28" s="250"/>
      <c r="AK28" s="250"/>
      <c r="AL28" s="250"/>
      <c r="AM28" s="250"/>
      <c r="AN28" s="250"/>
    </row>
    <row r="29" spans="3:46" s="1" customFormat="1">
      <c r="C29" s="211" t="s">
        <v>146</v>
      </c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40">
        <v>27</v>
      </c>
      <c r="Z29" s="240"/>
      <c r="AA29" s="240"/>
      <c r="AB29" s="209">
        <f>857635-42970</f>
        <v>814665</v>
      </c>
      <c r="AC29" s="209"/>
      <c r="AD29" s="209"/>
      <c r="AE29" s="209"/>
      <c r="AF29" s="209"/>
      <c r="AG29" s="209"/>
      <c r="AH29" s="250">
        <v>712570</v>
      </c>
      <c r="AI29" s="250"/>
      <c r="AJ29" s="250"/>
      <c r="AK29" s="250"/>
      <c r="AL29" s="250"/>
      <c r="AM29" s="250"/>
      <c r="AN29" s="250"/>
    </row>
    <row r="30" spans="3:46" s="1" customFormat="1" ht="37.200000000000003" customHeight="1">
      <c r="C30" s="208" t="s">
        <v>147</v>
      </c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45">
        <v>30</v>
      </c>
      <c r="Z30" s="245"/>
      <c r="AA30" s="245"/>
      <c r="AB30" s="206">
        <f>AB13-AB21</f>
        <v>-158717</v>
      </c>
      <c r="AC30" s="206"/>
      <c r="AD30" s="206"/>
      <c r="AE30" s="206"/>
      <c r="AF30" s="206"/>
      <c r="AG30" s="206"/>
      <c r="AH30" s="207">
        <f>AH13-AH21</f>
        <v>-422652</v>
      </c>
      <c r="AI30" s="207"/>
      <c r="AJ30" s="207"/>
      <c r="AK30" s="207"/>
      <c r="AL30" s="207"/>
      <c r="AM30" s="207"/>
      <c r="AN30" s="207"/>
    </row>
    <row r="31" spans="3:46" s="1" customFormat="1" ht="12">
      <c r="C31" s="226" t="s">
        <v>148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</row>
    <row r="32" spans="3:46" s="1" customFormat="1" ht="12">
      <c r="C32" s="227" t="s">
        <v>149</v>
      </c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8">
        <v>40</v>
      </c>
      <c r="Z32" s="228"/>
      <c r="AA32" s="228"/>
      <c r="AB32" s="248">
        <v>0</v>
      </c>
      <c r="AC32" s="248"/>
      <c r="AD32" s="248"/>
      <c r="AE32" s="248"/>
      <c r="AF32" s="248"/>
      <c r="AG32" s="248"/>
      <c r="AH32" s="249">
        <v>0</v>
      </c>
      <c r="AI32" s="249"/>
      <c r="AJ32" s="249"/>
      <c r="AK32" s="249"/>
      <c r="AL32" s="249"/>
      <c r="AM32" s="249"/>
      <c r="AN32" s="249"/>
    </row>
    <row r="33" spans="3:40" s="1" customFormat="1">
      <c r="C33" s="217" t="s">
        <v>108</v>
      </c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71"/>
      <c r="Z33" s="72"/>
      <c r="AA33" s="73"/>
      <c r="AB33" s="74"/>
      <c r="AC33" s="75"/>
      <c r="AD33" s="75"/>
      <c r="AE33" s="75"/>
      <c r="AF33" s="75"/>
      <c r="AG33" s="76"/>
      <c r="AH33" s="74"/>
      <c r="AI33" s="75"/>
      <c r="AJ33" s="75"/>
      <c r="AK33" s="75"/>
      <c r="AL33" s="75"/>
      <c r="AM33" s="75"/>
      <c r="AN33" s="77"/>
    </row>
    <row r="34" spans="3:40" s="1" customFormat="1">
      <c r="C34" s="211" t="s">
        <v>150</v>
      </c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20">
        <v>41</v>
      </c>
      <c r="Z34" s="220"/>
      <c r="AA34" s="220"/>
      <c r="AB34" s="213">
        <v>0</v>
      </c>
      <c r="AC34" s="213"/>
      <c r="AD34" s="213"/>
      <c r="AE34" s="213"/>
      <c r="AF34" s="213"/>
      <c r="AG34" s="213"/>
      <c r="AH34" s="222">
        <v>0</v>
      </c>
      <c r="AI34" s="222"/>
      <c r="AJ34" s="222"/>
      <c r="AK34" s="222"/>
      <c r="AL34" s="222"/>
      <c r="AM34" s="222"/>
      <c r="AN34" s="222"/>
    </row>
    <row r="35" spans="3:40" s="1" customFormat="1">
      <c r="C35" s="211" t="s">
        <v>151</v>
      </c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20">
        <v>42</v>
      </c>
      <c r="Z35" s="220"/>
      <c r="AA35" s="220"/>
      <c r="AB35" s="241">
        <v>0</v>
      </c>
      <c r="AC35" s="241"/>
      <c r="AD35" s="241"/>
      <c r="AE35" s="241"/>
      <c r="AF35" s="241"/>
      <c r="AG35" s="241"/>
      <c r="AH35" s="242">
        <v>0</v>
      </c>
      <c r="AI35" s="242"/>
      <c r="AJ35" s="242"/>
      <c r="AK35" s="242"/>
      <c r="AL35" s="242"/>
      <c r="AM35" s="242"/>
      <c r="AN35" s="242"/>
    </row>
    <row r="36" spans="3:40" s="1" customFormat="1">
      <c r="C36" s="211" t="s">
        <v>152</v>
      </c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40">
        <v>43</v>
      </c>
      <c r="Z36" s="240"/>
      <c r="AA36" s="240"/>
      <c r="AB36" s="241">
        <v>0</v>
      </c>
      <c r="AC36" s="241"/>
      <c r="AD36" s="241"/>
      <c r="AE36" s="241"/>
      <c r="AF36" s="241"/>
      <c r="AG36" s="241"/>
      <c r="AH36" s="242">
        <v>0</v>
      </c>
      <c r="AI36" s="242"/>
      <c r="AJ36" s="242"/>
      <c r="AK36" s="242"/>
      <c r="AL36" s="242"/>
      <c r="AM36" s="242"/>
      <c r="AN36" s="242"/>
    </row>
    <row r="37" spans="3:40" s="1" customFormat="1">
      <c r="C37" s="208" t="s">
        <v>153</v>
      </c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21">
        <v>44</v>
      </c>
      <c r="Z37" s="221"/>
      <c r="AA37" s="221"/>
      <c r="AB37" s="213">
        <v>0</v>
      </c>
      <c r="AC37" s="213"/>
      <c r="AD37" s="213"/>
      <c r="AE37" s="213"/>
      <c r="AF37" s="213"/>
      <c r="AG37" s="213"/>
      <c r="AH37" s="222">
        <v>0</v>
      </c>
      <c r="AI37" s="222"/>
      <c r="AJ37" s="222"/>
      <c r="AK37" s="222"/>
      <c r="AL37" s="222"/>
      <c r="AM37" s="222"/>
      <c r="AN37" s="222"/>
    </row>
    <row r="38" spans="3:40" s="1" customFormat="1">
      <c r="C38" s="208" t="s">
        <v>154</v>
      </c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40">
        <v>45</v>
      </c>
      <c r="Z38" s="240"/>
      <c r="AA38" s="240"/>
      <c r="AB38" s="241">
        <v>0</v>
      </c>
      <c r="AC38" s="241"/>
      <c r="AD38" s="241"/>
      <c r="AE38" s="241"/>
      <c r="AF38" s="241"/>
      <c r="AG38" s="241"/>
      <c r="AH38" s="242">
        <v>0</v>
      </c>
      <c r="AI38" s="242"/>
      <c r="AJ38" s="242"/>
      <c r="AK38" s="242"/>
      <c r="AL38" s="242"/>
      <c r="AM38" s="242"/>
      <c r="AN38" s="242"/>
    </row>
    <row r="39" spans="3:40" s="1" customFormat="1">
      <c r="C39" s="204" t="s">
        <v>155</v>
      </c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40">
        <v>46</v>
      </c>
      <c r="Z39" s="240"/>
      <c r="AA39" s="240"/>
      <c r="AB39" s="247" t="s">
        <v>21</v>
      </c>
      <c r="AC39" s="247"/>
      <c r="AD39" s="247"/>
      <c r="AE39" s="247"/>
      <c r="AF39" s="247"/>
      <c r="AG39" s="247"/>
      <c r="AH39" s="210" t="s">
        <v>21</v>
      </c>
      <c r="AI39" s="210"/>
      <c r="AJ39" s="210"/>
      <c r="AK39" s="210"/>
      <c r="AL39" s="210"/>
      <c r="AM39" s="210"/>
      <c r="AN39" s="210"/>
    </row>
    <row r="40" spans="3:40" s="1" customFormat="1">
      <c r="C40" s="204" t="s">
        <v>156</v>
      </c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40">
        <v>47</v>
      </c>
      <c r="Z40" s="240"/>
      <c r="AA40" s="240"/>
      <c r="AB40" s="247" t="s">
        <v>21</v>
      </c>
      <c r="AC40" s="247"/>
      <c r="AD40" s="247"/>
      <c r="AE40" s="247"/>
      <c r="AF40" s="247"/>
      <c r="AG40" s="247"/>
      <c r="AH40" s="210" t="s">
        <v>21</v>
      </c>
      <c r="AI40" s="210"/>
      <c r="AJ40" s="210"/>
      <c r="AK40" s="210"/>
      <c r="AL40" s="210"/>
      <c r="AM40" s="210"/>
      <c r="AN40" s="210"/>
    </row>
    <row r="41" spans="3:40" s="1" customFormat="1">
      <c r="C41" s="204" t="s">
        <v>157</v>
      </c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40">
        <v>48</v>
      </c>
      <c r="Z41" s="240"/>
      <c r="AA41" s="240"/>
      <c r="AB41" s="247" t="s">
        <v>21</v>
      </c>
      <c r="AC41" s="247"/>
      <c r="AD41" s="247"/>
      <c r="AE41" s="247"/>
      <c r="AF41" s="247"/>
      <c r="AG41" s="247"/>
      <c r="AH41" s="210" t="s">
        <v>21</v>
      </c>
      <c r="AI41" s="210"/>
      <c r="AJ41" s="210"/>
      <c r="AK41" s="210"/>
      <c r="AL41" s="210"/>
      <c r="AM41" s="210"/>
      <c r="AN41" s="210"/>
    </row>
    <row r="42" spans="3:40" s="1" customFormat="1">
      <c r="C42" s="204" t="s">
        <v>158</v>
      </c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40">
        <v>49</v>
      </c>
      <c r="Z42" s="240"/>
      <c r="AA42" s="240"/>
      <c r="AB42" s="247" t="s">
        <v>21</v>
      </c>
      <c r="AC42" s="247"/>
      <c r="AD42" s="247"/>
      <c r="AE42" s="247"/>
      <c r="AF42" s="247"/>
      <c r="AG42" s="247"/>
      <c r="AH42" s="210" t="s">
        <v>21</v>
      </c>
      <c r="AI42" s="210"/>
      <c r="AJ42" s="210"/>
      <c r="AK42" s="210"/>
      <c r="AL42" s="210"/>
      <c r="AM42" s="210"/>
      <c r="AN42" s="210"/>
    </row>
    <row r="43" spans="3:40" s="1" customFormat="1">
      <c r="C43" s="208" t="s">
        <v>137</v>
      </c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40">
        <v>50</v>
      </c>
      <c r="Z43" s="240"/>
      <c r="AA43" s="240"/>
      <c r="AB43" s="241">
        <v>0</v>
      </c>
      <c r="AC43" s="241"/>
      <c r="AD43" s="241"/>
      <c r="AE43" s="241"/>
      <c r="AF43" s="241"/>
      <c r="AG43" s="241"/>
      <c r="AH43" s="242">
        <v>0</v>
      </c>
      <c r="AI43" s="242"/>
      <c r="AJ43" s="242"/>
      <c r="AK43" s="242"/>
      <c r="AL43" s="242"/>
      <c r="AM43" s="242"/>
      <c r="AN43" s="242"/>
    </row>
    <row r="44" spans="3:40" s="1" customFormat="1">
      <c r="C44" s="211" t="s">
        <v>138</v>
      </c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40">
        <v>51</v>
      </c>
      <c r="Z44" s="240"/>
      <c r="AA44" s="240"/>
      <c r="AB44" s="241">
        <v>0</v>
      </c>
      <c r="AC44" s="241"/>
      <c r="AD44" s="241"/>
      <c r="AE44" s="241"/>
      <c r="AF44" s="241"/>
      <c r="AG44" s="241"/>
      <c r="AH44" s="242">
        <v>0</v>
      </c>
      <c r="AI44" s="242"/>
      <c r="AJ44" s="242"/>
      <c r="AK44" s="242"/>
      <c r="AL44" s="242"/>
      <c r="AM44" s="242"/>
      <c r="AN44" s="242"/>
    </row>
    <row r="45" spans="3:40" s="1" customFormat="1" ht="23.4" customHeight="1">
      <c r="C45" s="204" t="s">
        <v>159</v>
      </c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4"/>
      <c r="Y45" s="245">
        <v>60</v>
      </c>
      <c r="Z45" s="245"/>
      <c r="AA45" s="245"/>
      <c r="AB45" s="206">
        <f>SUM(AB47:AG57)</f>
        <v>0</v>
      </c>
      <c r="AC45" s="206"/>
      <c r="AD45" s="206"/>
      <c r="AE45" s="206"/>
      <c r="AF45" s="206"/>
      <c r="AG45" s="206"/>
      <c r="AH45" s="246">
        <f>SUM(AH47:AN57)</f>
        <v>0</v>
      </c>
      <c r="AI45" s="246"/>
      <c r="AJ45" s="246"/>
      <c r="AK45" s="246"/>
      <c r="AL45" s="246"/>
      <c r="AM45" s="246"/>
      <c r="AN45" s="246"/>
    </row>
    <row r="46" spans="3:40" s="1" customFormat="1">
      <c r="C46" s="217" t="s">
        <v>108</v>
      </c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71"/>
      <c r="Z46" s="72"/>
      <c r="AA46" s="73"/>
      <c r="AB46" s="218">
        <v>0</v>
      </c>
      <c r="AC46" s="218"/>
      <c r="AD46" s="218"/>
      <c r="AE46" s="218"/>
      <c r="AF46" s="218"/>
      <c r="AG46" s="218"/>
      <c r="AH46" s="219">
        <v>0</v>
      </c>
      <c r="AI46" s="219"/>
      <c r="AJ46" s="219"/>
      <c r="AK46" s="219"/>
      <c r="AL46" s="219"/>
      <c r="AM46" s="219"/>
      <c r="AN46" s="219"/>
    </row>
    <row r="47" spans="3:40" s="1" customFormat="1">
      <c r="C47" s="211" t="s">
        <v>160</v>
      </c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40">
        <v>61</v>
      </c>
      <c r="Z47" s="240"/>
      <c r="AA47" s="240"/>
      <c r="AB47" s="209"/>
      <c r="AC47" s="209"/>
      <c r="AD47" s="209"/>
      <c r="AE47" s="209"/>
      <c r="AF47" s="209"/>
      <c r="AG47" s="209"/>
      <c r="AH47" s="242">
        <v>0</v>
      </c>
      <c r="AI47" s="242"/>
      <c r="AJ47" s="242"/>
      <c r="AK47" s="242"/>
      <c r="AL47" s="242"/>
      <c r="AM47" s="242"/>
      <c r="AN47" s="242"/>
    </row>
    <row r="48" spans="3:40" s="1" customFormat="1">
      <c r="C48" s="211" t="s">
        <v>161</v>
      </c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40">
        <v>62</v>
      </c>
      <c r="Z48" s="240"/>
      <c r="AA48" s="240"/>
      <c r="AB48" s="241">
        <v>0</v>
      </c>
      <c r="AC48" s="241"/>
      <c r="AD48" s="241"/>
      <c r="AE48" s="241"/>
      <c r="AF48" s="241"/>
      <c r="AG48" s="241"/>
      <c r="AH48" s="242">
        <v>0</v>
      </c>
      <c r="AI48" s="242"/>
      <c r="AJ48" s="242"/>
      <c r="AK48" s="242"/>
      <c r="AL48" s="242"/>
      <c r="AM48" s="242"/>
      <c r="AN48" s="242"/>
    </row>
    <row r="49" spans="3:40" s="1" customFormat="1" ht="12" customHeight="1">
      <c r="C49" s="236" t="s">
        <v>162</v>
      </c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21">
        <v>63</v>
      </c>
      <c r="Z49" s="221"/>
      <c r="AA49" s="221"/>
      <c r="AB49" s="237" t="s">
        <v>21</v>
      </c>
      <c r="AC49" s="237"/>
      <c r="AD49" s="237"/>
      <c r="AE49" s="237"/>
      <c r="AF49" s="237"/>
      <c r="AG49" s="237"/>
      <c r="AH49" s="238" t="s">
        <v>21</v>
      </c>
      <c r="AI49" s="238"/>
      <c r="AJ49" s="238"/>
      <c r="AK49" s="238"/>
      <c r="AL49" s="238"/>
      <c r="AM49" s="238"/>
      <c r="AN49" s="238"/>
    </row>
    <row r="50" spans="3:40" s="1" customFormat="1" ht="36" customHeight="1">
      <c r="C50" s="239" t="s">
        <v>163</v>
      </c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21">
        <v>64</v>
      </c>
      <c r="Z50" s="221"/>
      <c r="AA50" s="221"/>
      <c r="AB50" s="237" t="s">
        <v>21</v>
      </c>
      <c r="AC50" s="237"/>
      <c r="AD50" s="237"/>
      <c r="AE50" s="237"/>
      <c r="AF50" s="237"/>
      <c r="AG50" s="237"/>
      <c r="AH50" s="238" t="s">
        <v>21</v>
      </c>
      <c r="AI50" s="238"/>
      <c r="AJ50" s="238"/>
      <c r="AK50" s="238"/>
      <c r="AL50" s="238"/>
      <c r="AM50" s="238"/>
      <c r="AN50" s="238"/>
    </row>
    <row r="51" spans="3:40" s="1" customFormat="1" ht="12" customHeight="1">
      <c r="C51" s="236" t="s">
        <v>164</v>
      </c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21">
        <v>65</v>
      </c>
      <c r="Z51" s="221"/>
      <c r="AA51" s="221"/>
      <c r="AB51" s="237" t="s">
        <v>21</v>
      </c>
      <c r="AC51" s="237"/>
      <c r="AD51" s="237"/>
      <c r="AE51" s="237"/>
      <c r="AF51" s="237"/>
      <c r="AG51" s="237"/>
      <c r="AH51" s="238" t="s">
        <v>21</v>
      </c>
      <c r="AI51" s="238"/>
      <c r="AJ51" s="238"/>
      <c r="AK51" s="238"/>
      <c r="AL51" s="238"/>
      <c r="AM51" s="238"/>
      <c r="AN51" s="238"/>
    </row>
    <row r="52" spans="3:40" s="1" customFormat="1" ht="12" customHeight="1">
      <c r="C52" s="236" t="s">
        <v>165</v>
      </c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21">
        <v>66</v>
      </c>
      <c r="Z52" s="221"/>
      <c r="AA52" s="221"/>
      <c r="AB52" s="237" t="s">
        <v>21</v>
      </c>
      <c r="AC52" s="237"/>
      <c r="AD52" s="237"/>
      <c r="AE52" s="237"/>
      <c r="AF52" s="237"/>
      <c r="AG52" s="237"/>
      <c r="AH52" s="238" t="s">
        <v>21</v>
      </c>
      <c r="AI52" s="238"/>
      <c r="AJ52" s="238"/>
      <c r="AK52" s="238"/>
      <c r="AL52" s="238"/>
      <c r="AM52" s="238"/>
      <c r="AN52" s="238"/>
    </row>
    <row r="53" spans="3:40" s="1" customFormat="1" ht="12" customHeight="1">
      <c r="C53" s="236" t="s">
        <v>166</v>
      </c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21">
        <v>67</v>
      </c>
      <c r="Z53" s="221"/>
      <c r="AA53" s="221"/>
      <c r="AB53" s="237" t="s">
        <v>21</v>
      </c>
      <c r="AC53" s="237"/>
      <c r="AD53" s="237"/>
      <c r="AE53" s="237"/>
      <c r="AF53" s="237"/>
      <c r="AG53" s="237"/>
      <c r="AH53" s="238" t="s">
        <v>21</v>
      </c>
      <c r="AI53" s="238"/>
      <c r="AJ53" s="238"/>
      <c r="AK53" s="238"/>
      <c r="AL53" s="238"/>
      <c r="AM53" s="238"/>
      <c r="AN53" s="238"/>
    </row>
    <row r="54" spans="3:40" s="1" customFormat="1" ht="12" customHeight="1">
      <c r="C54" s="236" t="s">
        <v>167</v>
      </c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21">
        <v>68</v>
      </c>
      <c r="Z54" s="221"/>
      <c r="AA54" s="221"/>
      <c r="AB54" s="213">
        <v>0</v>
      </c>
      <c r="AC54" s="213"/>
      <c r="AD54" s="213"/>
      <c r="AE54" s="213"/>
      <c r="AF54" s="213"/>
      <c r="AG54" s="213"/>
      <c r="AH54" s="222">
        <v>0</v>
      </c>
      <c r="AI54" s="222"/>
      <c r="AJ54" s="222"/>
      <c r="AK54" s="222"/>
      <c r="AL54" s="222"/>
      <c r="AM54" s="222"/>
      <c r="AN54" s="222"/>
    </row>
    <row r="55" spans="3:40" s="1" customFormat="1" ht="12" customHeight="1">
      <c r="C55" s="211" t="s">
        <v>157</v>
      </c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21">
        <v>69</v>
      </c>
      <c r="Z55" s="221"/>
      <c r="AA55" s="221"/>
      <c r="AB55" s="213">
        <v>0</v>
      </c>
      <c r="AC55" s="213"/>
      <c r="AD55" s="213"/>
      <c r="AE55" s="213"/>
      <c r="AF55" s="213"/>
      <c r="AG55" s="213"/>
      <c r="AH55" s="222">
        <v>0</v>
      </c>
      <c r="AI55" s="222"/>
      <c r="AJ55" s="222"/>
      <c r="AK55" s="222"/>
      <c r="AL55" s="222"/>
      <c r="AM55" s="222"/>
      <c r="AN55" s="222"/>
    </row>
    <row r="56" spans="3:40" s="1" customFormat="1" ht="12" customHeight="1">
      <c r="C56" s="211" t="s">
        <v>168</v>
      </c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21">
        <v>70</v>
      </c>
      <c r="Z56" s="221"/>
      <c r="AA56" s="221"/>
      <c r="AB56" s="213">
        <v>0</v>
      </c>
      <c r="AC56" s="213"/>
      <c r="AD56" s="213"/>
      <c r="AE56" s="213"/>
      <c r="AF56" s="213"/>
      <c r="AG56" s="213"/>
      <c r="AH56" s="222">
        <v>0</v>
      </c>
      <c r="AI56" s="222"/>
      <c r="AJ56" s="222"/>
      <c r="AK56" s="222"/>
      <c r="AL56" s="222"/>
      <c r="AM56" s="222"/>
      <c r="AN56" s="222"/>
    </row>
    <row r="57" spans="3:40" s="1" customFormat="1" ht="12" customHeight="1">
      <c r="C57" s="208" t="s">
        <v>146</v>
      </c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21">
        <v>71</v>
      </c>
      <c r="Z57" s="221"/>
      <c r="AA57" s="221"/>
      <c r="AB57" s="213">
        <v>0</v>
      </c>
      <c r="AC57" s="213"/>
      <c r="AD57" s="213"/>
      <c r="AE57" s="213"/>
      <c r="AF57" s="213"/>
      <c r="AG57" s="213"/>
      <c r="AH57" s="222"/>
      <c r="AI57" s="222"/>
      <c r="AJ57" s="222"/>
      <c r="AK57" s="222"/>
      <c r="AL57" s="222"/>
      <c r="AM57" s="222"/>
      <c r="AN57" s="222"/>
    </row>
    <row r="58" spans="3:40" s="1" customFormat="1" ht="34.200000000000003" customHeight="1" thickBot="1">
      <c r="C58" s="200" t="s">
        <v>169</v>
      </c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31">
        <v>80</v>
      </c>
      <c r="Z58" s="231"/>
      <c r="AA58" s="231"/>
      <c r="AB58" s="202">
        <f>AB32-AB45</f>
        <v>0</v>
      </c>
      <c r="AC58" s="202"/>
      <c r="AD58" s="202"/>
      <c r="AE58" s="202"/>
      <c r="AF58" s="202"/>
      <c r="AG58" s="202"/>
      <c r="AH58" s="232">
        <f>AH32-AH45</f>
        <v>0</v>
      </c>
      <c r="AI58" s="232"/>
      <c r="AJ58" s="232"/>
      <c r="AK58" s="232"/>
      <c r="AL58" s="232"/>
      <c r="AM58" s="232"/>
      <c r="AN58" s="232"/>
    </row>
    <row r="60" spans="3:40" ht="10.95" customHeight="1" thickBot="1">
      <c r="AH60" s="5"/>
      <c r="AI60" s="5"/>
      <c r="AJ60" s="5"/>
      <c r="AK60" s="5"/>
      <c r="AL60" s="5"/>
      <c r="AM60" s="5"/>
      <c r="AN60" s="40" t="s">
        <v>218</v>
      </c>
    </row>
    <row r="61" spans="3:40" s="1" customFormat="1" ht="24" customHeight="1">
      <c r="C61" s="233" t="s">
        <v>84</v>
      </c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4" t="s">
        <v>17</v>
      </c>
      <c r="Z61" s="234"/>
      <c r="AA61" s="234"/>
      <c r="AB61" s="234" t="s">
        <v>85</v>
      </c>
      <c r="AC61" s="234"/>
      <c r="AD61" s="234"/>
      <c r="AE61" s="234"/>
      <c r="AF61" s="234"/>
      <c r="AG61" s="234"/>
      <c r="AH61" s="235" t="s">
        <v>86</v>
      </c>
      <c r="AI61" s="235"/>
      <c r="AJ61" s="235"/>
      <c r="AK61" s="235"/>
      <c r="AL61" s="235"/>
      <c r="AM61" s="235"/>
      <c r="AN61" s="235"/>
    </row>
    <row r="62" spans="3:40" s="1" customFormat="1" ht="10.95" customHeight="1">
      <c r="C62" s="223">
        <v>1</v>
      </c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4">
        <v>2</v>
      </c>
      <c r="Z62" s="224"/>
      <c r="AA62" s="224"/>
      <c r="AB62" s="224">
        <v>3</v>
      </c>
      <c r="AC62" s="224"/>
      <c r="AD62" s="224"/>
      <c r="AE62" s="224"/>
      <c r="AF62" s="224"/>
      <c r="AG62" s="224"/>
      <c r="AH62" s="225">
        <v>4</v>
      </c>
      <c r="AI62" s="225"/>
      <c r="AJ62" s="225"/>
      <c r="AK62" s="225"/>
      <c r="AL62" s="225"/>
      <c r="AM62" s="225"/>
      <c r="AN62" s="225"/>
    </row>
    <row r="63" spans="3:40" s="1" customFormat="1" ht="22.95" customHeight="1">
      <c r="C63" s="226" t="s">
        <v>170</v>
      </c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</row>
    <row r="64" spans="3:40" s="1" customFormat="1" ht="12" customHeight="1">
      <c r="C64" s="227" t="s">
        <v>171</v>
      </c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8">
        <v>90</v>
      </c>
      <c r="Z64" s="228"/>
      <c r="AA64" s="228"/>
      <c r="AB64" s="229">
        <f>SUM(AB67:AG69)</f>
        <v>1259399</v>
      </c>
      <c r="AC64" s="229"/>
      <c r="AD64" s="229"/>
      <c r="AE64" s="229"/>
      <c r="AF64" s="229"/>
      <c r="AG64" s="229"/>
      <c r="AH64" s="230">
        <f>SUM(AH66:AN69)</f>
        <v>1450766</v>
      </c>
      <c r="AI64" s="230"/>
      <c r="AJ64" s="230"/>
      <c r="AK64" s="230"/>
      <c r="AL64" s="230"/>
      <c r="AM64" s="230"/>
      <c r="AN64" s="230"/>
    </row>
    <row r="65" spans="3:45" s="1" customFormat="1">
      <c r="C65" s="217" t="s">
        <v>108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71"/>
      <c r="Z65" s="72"/>
      <c r="AA65" s="73"/>
      <c r="AB65" s="218">
        <v>0</v>
      </c>
      <c r="AC65" s="218"/>
      <c r="AD65" s="218"/>
      <c r="AE65" s="218"/>
      <c r="AF65" s="218"/>
      <c r="AG65" s="218"/>
      <c r="AH65" s="219">
        <v>0</v>
      </c>
      <c r="AI65" s="219"/>
      <c r="AJ65" s="219"/>
      <c r="AK65" s="219"/>
      <c r="AL65" s="219"/>
      <c r="AM65" s="219"/>
      <c r="AN65" s="219"/>
    </row>
    <row r="66" spans="3:45" s="1" customFormat="1">
      <c r="C66" s="211" t="s">
        <v>172</v>
      </c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21">
        <v>91</v>
      </c>
      <c r="Z66" s="221"/>
      <c r="AA66" s="221"/>
      <c r="AB66" s="213">
        <v>0</v>
      </c>
      <c r="AC66" s="213"/>
      <c r="AD66" s="213"/>
      <c r="AE66" s="213"/>
      <c r="AF66" s="213"/>
      <c r="AG66" s="213"/>
      <c r="AH66" s="214" t="s">
        <v>21</v>
      </c>
      <c r="AI66" s="214"/>
      <c r="AJ66" s="214"/>
      <c r="AK66" s="214"/>
      <c r="AL66" s="214"/>
      <c r="AM66" s="214"/>
      <c r="AN66" s="214"/>
    </row>
    <row r="67" spans="3:45" s="1" customFormat="1">
      <c r="C67" s="211" t="s">
        <v>173</v>
      </c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21">
        <v>92</v>
      </c>
      <c r="Z67" s="221"/>
      <c r="AA67" s="221"/>
      <c r="AB67" s="215">
        <v>1080000</v>
      </c>
      <c r="AC67" s="215"/>
      <c r="AD67" s="215"/>
      <c r="AE67" s="215"/>
      <c r="AF67" s="215"/>
      <c r="AG67" s="215"/>
      <c r="AH67" s="214">
        <v>1133500</v>
      </c>
      <c r="AI67" s="214"/>
      <c r="AJ67" s="214"/>
      <c r="AK67" s="214"/>
      <c r="AL67" s="214"/>
      <c r="AM67" s="214"/>
      <c r="AN67" s="214"/>
    </row>
    <row r="68" spans="3:45" s="1" customFormat="1">
      <c r="C68" s="211" t="s">
        <v>137</v>
      </c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21">
        <v>93</v>
      </c>
      <c r="Z68" s="221"/>
      <c r="AA68" s="221"/>
      <c r="AB68" s="213">
        <v>0</v>
      </c>
      <c r="AC68" s="213"/>
      <c r="AD68" s="213"/>
      <c r="AE68" s="213"/>
      <c r="AF68" s="213"/>
      <c r="AG68" s="213"/>
      <c r="AH68" s="222" t="s">
        <v>21</v>
      </c>
      <c r="AI68" s="222"/>
      <c r="AJ68" s="222"/>
      <c r="AK68" s="222"/>
      <c r="AL68" s="222"/>
      <c r="AM68" s="222"/>
      <c r="AN68" s="222"/>
    </row>
    <row r="69" spans="3:45" s="1" customFormat="1">
      <c r="C69" s="211" t="s">
        <v>138</v>
      </c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20">
        <v>94</v>
      </c>
      <c r="Z69" s="220"/>
      <c r="AA69" s="220"/>
      <c r="AB69" s="215">
        <v>179399</v>
      </c>
      <c r="AC69" s="215"/>
      <c r="AD69" s="215"/>
      <c r="AE69" s="215"/>
      <c r="AF69" s="215"/>
      <c r="AG69" s="215"/>
      <c r="AH69" s="214">
        <v>317266</v>
      </c>
      <c r="AI69" s="214"/>
      <c r="AJ69" s="214"/>
      <c r="AK69" s="214"/>
      <c r="AL69" s="214"/>
      <c r="AM69" s="214"/>
      <c r="AN69" s="214"/>
    </row>
    <row r="70" spans="3:45" s="1" customFormat="1" ht="12">
      <c r="C70" s="211" t="s">
        <v>174</v>
      </c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05">
        <v>100</v>
      </c>
      <c r="Z70" s="205"/>
      <c r="AA70" s="205"/>
      <c r="AB70" s="206">
        <f>SUM(AB72:AG76)</f>
        <v>233454</v>
      </c>
      <c r="AC70" s="206"/>
      <c r="AD70" s="206"/>
      <c r="AE70" s="206"/>
      <c r="AF70" s="206"/>
      <c r="AG70" s="206"/>
      <c r="AH70" s="207">
        <f>SUM(AH72:AN76)</f>
        <v>1061210</v>
      </c>
      <c r="AI70" s="207"/>
      <c r="AJ70" s="207"/>
      <c r="AK70" s="207"/>
      <c r="AL70" s="207"/>
      <c r="AM70" s="207"/>
      <c r="AN70" s="207"/>
    </row>
    <row r="71" spans="3:45" s="1" customFormat="1">
      <c r="C71" s="217" t="s">
        <v>108</v>
      </c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71"/>
      <c r="Z71" s="72"/>
      <c r="AA71" s="73"/>
      <c r="AB71" s="218">
        <v>0</v>
      </c>
      <c r="AC71" s="218"/>
      <c r="AD71" s="218"/>
      <c r="AE71" s="218"/>
      <c r="AF71" s="218"/>
      <c r="AG71" s="218"/>
      <c r="AH71" s="219">
        <v>0</v>
      </c>
      <c r="AI71" s="219"/>
      <c r="AJ71" s="219"/>
      <c r="AK71" s="219"/>
      <c r="AL71" s="219"/>
      <c r="AM71" s="219"/>
      <c r="AN71" s="219"/>
    </row>
    <row r="72" spans="3:45" s="1" customFormat="1">
      <c r="C72" s="211" t="s">
        <v>175</v>
      </c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2">
        <v>101</v>
      </c>
      <c r="Z72" s="212"/>
      <c r="AA72" s="212"/>
      <c r="AB72" s="215">
        <v>154923</v>
      </c>
      <c r="AC72" s="215"/>
      <c r="AD72" s="215"/>
      <c r="AE72" s="215"/>
      <c r="AF72" s="215"/>
      <c r="AG72" s="215"/>
      <c r="AH72" s="214" t="s">
        <v>21</v>
      </c>
      <c r="AI72" s="214"/>
      <c r="AJ72" s="214"/>
      <c r="AK72" s="214"/>
      <c r="AL72" s="214"/>
      <c r="AM72" s="214"/>
      <c r="AN72" s="214"/>
    </row>
    <row r="73" spans="3:45" s="1" customFormat="1">
      <c r="C73" s="216" t="s">
        <v>143</v>
      </c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2">
        <v>102</v>
      </c>
      <c r="Z73" s="212"/>
      <c r="AA73" s="212"/>
      <c r="AB73" s="215">
        <v>78531</v>
      </c>
      <c r="AC73" s="215"/>
      <c r="AD73" s="215"/>
      <c r="AE73" s="215"/>
      <c r="AF73" s="215"/>
      <c r="AG73" s="215"/>
      <c r="AH73" s="214">
        <v>16360</v>
      </c>
      <c r="AI73" s="214"/>
      <c r="AJ73" s="214"/>
      <c r="AK73" s="214"/>
      <c r="AL73" s="214"/>
      <c r="AM73" s="214"/>
      <c r="AN73" s="214"/>
    </row>
    <row r="74" spans="3:45" s="1" customFormat="1">
      <c r="C74" s="211" t="s">
        <v>176</v>
      </c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2">
        <v>103</v>
      </c>
      <c r="Z74" s="212"/>
      <c r="AA74" s="212"/>
      <c r="AB74" s="215" t="s">
        <v>21</v>
      </c>
      <c r="AC74" s="215"/>
      <c r="AD74" s="215"/>
      <c r="AE74" s="215"/>
      <c r="AF74" s="215"/>
      <c r="AG74" s="215"/>
      <c r="AH74" s="214">
        <v>427649</v>
      </c>
      <c r="AI74" s="214"/>
      <c r="AJ74" s="214"/>
      <c r="AK74" s="214"/>
      <c r="AL74" s="214"/>
      <c r="AM74" s="214"/>
      <c r="AN74" s="214"/>
      <c r="AS74" s="38"/>
    </row>
    <row r="75" spans="3:45" s="1" customFormat="1">
      <c r="C75" s="211" t="s">
        <v>177</v>
      </c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2">
        <v>104</v>
      </c>
      <c r="Z75" s="212"/>
      <c r="AA75" s="212"/>
      <c r="AB75" s="213">
        <v>0</v>
      </c>
      <c r="AC75" s="213"/>
      <c r="AD75" s="213"/>
      <c r="AE75" s="213"/>
      <c r="AF75" s="213"/>
      <c r="AG75" s="213"/>
      <c r="AH75" s="214" t="s">
        <v>21</v>
      </c>
      <c r="AI75" s="214"/>
      <c r="AJ75" s="214"/>
      <c r="AK75" s="214"/>
      <c r="AL75" s="214"/>
      <c r="AM75" s="214"/>
      <c r="AN75" s="214"/>
    </row>
    <row r="76" spans="3:45" s="1" customFormat="1">
      <c r="C76" s="211" t="s">
        <v>178</v>
      </c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2">
        <v>105</v>
      </c>
      <c r="Z76" s="212"/>
      <c r="AA76" s="212"/>
      <c r="AB76" s="215" t="s">
        <v>21</v>
      </c>
      <c r="AC76" s="215"/>
      <c r="AD76" s="215"/>
      <c r="AE76" s="215"/>
      <c r="AF76" s="215"/>
      <c r="AG76" s="215"/>
      <c r="AH76" s="214">
        <v>617201</v>
      </c>
      <c r="AI76" s="214"/>
      <c r="AJ76" s="214"/>
      <c r="AK76" s="214"/>
      <c r="AL76" s="214"/>
      <c r="AM76" s="214"/>
      <c r="AN76" s="214"/>
      <c r="AR76" s="38"/>
    </row>
    <row r="77" spans="3:45" s="1" customFormat="1" ht="12">
      <c r="C77" s="208" t="s">
        <v>179</v>
      </c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5">
        <v>110</v>
      </c>
      <c r="Z77" s="205"/>
      <c r="AA77" s="205"/>
      <c r="AB77" s="206">
        <f>AB64-AB70</f>
        <v>1025945</v>
      </c>
      <c r="AC77" s="206"/>
      <c r="AD77" s="206"/>
      <c r="AE77" s="206"/>
      <c r="AF77" s="206"/>
      <c r="AG77" s="206"/>
      <c r="AH77" s="207">
        <f>AH64-AH70</f>
        <v>389556</v>
      </c>
      <c r="AI77" s="207"/>
      <c r="AJ77" s="207"/>
      <c r="AK77" s="207"/>
      <c r="AL77" s="207"/>
      <c r="AM77" s="207"/>
      <c r="AN77" s="207"/>
    </row>
    <row r="78" spans="3:45" s="1" customFormat="1" ht="12">
      <c r="C78" s="204" t="s">
        <v>180</v>
      </c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5">
        <v>120</v>
      </c>
      <c r="Z78" s="205"/>
      <c r="AA78" s="205"/>
      <c r="AB78" s="209">
        <v>-5089</v>
      </c>
      <c r="AC78" s="209"/>
      <c r="AD78" s="209"/>
      <c r="AE78" s="209"/>
      <c r="AF78" s="209"/>
      <c r="AG78" s="209"/>
      <c r="AH78" s="210">
        <v>1003</v>
      </c>
      <c r="AI78" s="210"/>
      <c r="AJ78" s="210"/>
      <c r="AK78" s="210"/>
      <c r="AL78" s="210"/>
      <c r="AM78" s="210"/>
      <c r="AN78" s="210"/>
    </row>
    <row r="79" spans="3:45" s="1" customFormat="1" ht="37.200000000000003" customHeight="1">
      <c r="C79" s="204" t="s">
        <v>181</v>
      </c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5">
        <v>130</v>
      </c>
      <c r="Z79" s="205"/>
      <c r="AA79" s="205"/>
      <c r="AB79" s="206">
        <f>AB30+AB58+AB77+AB78</f>
        <v>862139</v>
      </c>
      <c r="AC79" s="206"/>
      <c r="AD79" s="206"/>
      <c r="AE79" s="206"/>
      <c r="AF79" s="206"/>
      <c r="AG79" s="206"/>
      <c r="AH79" s="207">
        <f>AH30+AH58+AH77+AH78</f>
        <v>-32093</v>
      </c>
      <c r="AI79" s="207"/>
      <c r="AJ79" s="207"/>
      <c r="AK79" s="207"/>
      <c r="AL79" s="207"/>
      <c r="AM79" s="207"/>
      <c r="AN79" s="207"/>
      <c r="AR79" s="38"/>
    </row>
    <row r="80" spans="3:45" s="1" customFormat="1" ht="12">
      <c r="C80" s="204" t="s">
        <v>182</v>
      </c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5">
        <v>140</v>
      </c>
      <c r="Z80" s="205"/>
      <c r="AA80" s="205"/>
      <c r="AB80" s="206">
        <v>36858</v>
      </c>
      <c r="AC80" s="206"/>
      <c r="AD80" s="206"/>
      <c r="AE80" s="206"/>
      <c r="AF80" s="206"/>
      <c r="AG80" s="206"/>
      <c r="AH80" s="207">
        <v>38787</v>
      </c>
      <c r="AI80" s="207"/>
      <c r="AJ80" s="207"/>
      <c r="AK80" s="207"/>
      <c r="AL80" s="207"/>
      <c r="AM80" s="207"/>
      <c r="AN80" s="207"/>
      <c r="AR80" s="38"/>
    </row>
    <row r="81" spans="3:45" s="1" customFormat="1" ht="12" customHeight="1" thickBot="1">
      <c r="C81" s="200" t="s">
        <v>183</v>
      </c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1">
        <v>150</v>
      </c>
      <c r="Z81" s="201"/>
      <c r="AA81" s="201"/>
      <c r="AB81" s="202">
        <f>AB80+AB79</f>
        <v>898997</v>
      </c>
      <c r="AC81" s="202"/>
      <c r="AD81" s="202"/>
      <c r="AE81" s="202"/>
      <c r="AF81" s="202"/>
      <c r="AG81" s="202"/>
      <c r="AH81" s="203">
        <f>AH80+AH79</f>
        <v>6694</v>
      </c>
      <c r="AI81" s="203"/>
      <c r="AJ81" s="203"/>
      <c r="AK81" s="203"/>
      <c r="AL81" s="203"/>
      <c r="AM81" s="203"/>
      <c r="AN81" s="203"/>
      <c r="AR81" s="38"/>
      <c r="AS81" s="38"/>
    </row>
    <row r="82" spans="3:45" s="1" customFormat="1" ht="13.05" customHeight="1"/>
    <row r="85" spans="3:45" s="1" customFormat="1" ht="12" customHeight="1">
      <c r="C85" s="36" t="s">
        <v>72</v>
      </c>
      <c r="D85" s="36"/>
      <c r="E85" s="36"/>
      <c r="F85" s="36"/>
      <c r="G85" s="36"/>
      <c r="H85" s="36"/>
      <c r="I85" s="36"/>
      <c r="L85" s="153" t="s">
        <v>73</v>
      </c>
      <c r="M85" s="153"/>
      <c r="N85" s="153"/>
      <c r="O85" s="153"/>
      <c r="P85" s="153"/>
      <c r="Q85" s="153"/>
      <c r="R85" s="153"/>
      <c r="S85" s="153"/>
      <c r="T85" s="153"/>
      <c r="W85" s="37"/>
      <c r="X85" s="37"/>
      <c r="Y85" s="37"/>
      <c r="Z85" s="37"/>
      <c r="AA85" s="37"/>
      <c r="AB85" s="37"/>
    </row>
    <row r="86" spans="3:45" s="1" customFormat="1" ht="10.95" customHeight="1">
      <c r="L86" s="154" t="s">
        <v>74</v>
      </c>
      <c r="M86" s="154"/>
      <c r="N86" s="154"/>
      <c r="O86" s="154"/>
      <c r="P86" s="154"/>
      <c r="Q86" s="154"/>
      <c r="R86" s="154"/>
      <c r="S86" s="154"/>
      <c r="T86" s="154"/>
      <c r="W86" s="78" t="s">
        <v>75</v>
      </c>
      <c r="X86" s="78"/>
      <c r="Y86" s="78"/>
      <c r="Z86" s="78"/>
      <c r="AA86" s="78"/>
      <c r="AB86" s="78"/>
    </row>
    <row r="87" spans="3:45" s="1" customFormat="1" ht="10.95" customHeight="1"/>
    <row r="88" spans="3:45" s="1" customFormat="1" ht="10.95" customHeight="1"/>
    <row r="89" spans="3:45" s="1" customFormat="1" ht="12" customHeight="1">
      <c r="C89" s="79"/>
      <c r="D89" s="79"/>
      <c r="E89" s="79"/>
      <c r="F89" s="79"/>
      <c r="G89" s="79"/>
      <c r="H89" s="79"/>
      <c r="I89" s="79" t="s">
        <v>76</v>
      </c>
      <c r="L89" s="153" t="s">
        <v>77</v>
      </c>
      <c r="M89" s="153"/>
      <c r="N89" s="153"/>
      <c r="O89" s="153"/>
      <c r="P89" s="153"/>
      <c r="Q89" s="153"/>
      <c r="R89" s="153"/>
      <c r="S89" s="153"/>
      <c r="T89" s="153"/>
      <c r="W89" s="37"/>
      <c r="X89" s="37"/>
      <c r="Y89" s="37"/>
      <c r="Z89" s="37"/>
      <c r="AA89" s="37"/>
      <c r="AB89" s="37"/>
    </row>
    <row r="90" spans="3:45" s="1" customFormat="1" ht="10.95" customHeight="1">
      <c r="L90" s="154" t="s">
        <v>74</v>
      </c>
      <c r="M90" s="154"/>
      <c r="N90" s="154"/>
      <c r="O90" s="154"/>
      <c r="P90" s="154"/>
      <c r="Q90" s="154"/>
      <c r="R90" s="154"/>
      <c r="S90" s="154"/>
      <c r="T90" s="154"/>
      <c r="W90" s="78" t="s">
        <v>75</v>
      </c>
      <c r="X90" s="78"/>
      <c r="Y90" s="78"/>
      <c r="Z90" s="78"/>
      <c r="AA90" s="78"/>
      <c r="AB90" s="78"/>
    </row>
    <row r="94" spans="3:45" ht="10.95" customHeight="1">
      <c r="G94" s="1" t="s">
        <v>78</v>
      </c>
    </row>
  </sheetData>
  <mergeCells count="267">
    <mergeCell ref="Z2:AL2"/>
    <mergeCell ref="V3:AL3"/>
    <mergeCell ref="O5:AH5"/>
    <mergeCell ref="G7:AL7"/>
    <mergeCell ref="B8:AM8"/>
    <mergeCell ref="C10:X10"/>
    <mergeCell ref="Y10:AA10"/>
    <mergeCell ref="AB10:AG10"/>
    <mergeCell ref="AH10:AN10"/>
    <mergeCell ref="C11:X11"/>
    <mergeCell ref="Y11:AA11"/>
    <mergeCell ref="AB11:AG11"/>
    <mergeCell ref="AH11:AN11"/>
    <mergeCell ref="C12:AN12"/>
    <mergeCell ref="C13:X13"/>
    <mergeCell ref="Y13:AA13"/>
    <mergeCell ref="AB13:AG13"/>
    <mergeCell ref="AH13:AN13"/>
    <mergeCell ref="C14:X14"/>
    <mergeCell ref="C15:X15"/>
    <mergeCell ref="Y15:AA15"/>
    <mergeCell ref="AB15:AG15"/>
    <mergeCell ref="AH15:AN15"/>
    <mergeCell ref="C16:X16"/>
    <mergeCell ref="Y16:AA16"/>
    <mergeCell ref="AB16:AG16"/>
    <mergeCell ref="AH16:AN16"/>
    <mergeCell ref="C19:X19"/>
    <mergeCell ref="Y19:AA19"/>
    <mergeCell ref="AB19:AG19"/>
    <mergeCell ref="AH19:AN19"/>
    <mergeCell ref="C20:X20"/>
    <mergeCell ref="Y20:AA20"/>
    <mergeCell ref="AB20:AG20"/>
    <mergeCell ref="AH20:AN20"/>
    <mergeCell ref="C17:X17"/>
    <mergeCell ref="Y17:AA17"/>
    <mergeCell ref="AB17:AG17"/>
    <mergeCell ref="AH17:AN17"/>
    <mergeCell ref="C18:X18"/>
    <mergeCell ref="Y18:AA18"/>
    <mergeCell ref="AB18:AG18"/>
    <mergeCell ref="AH18:AN18"/>
    <mergeCell ref="C24:X24"/>
    <mergeCell ref="Y24:AA24"/>
    <mergeCell ref="AB24:AG24"/>
    <mergeCell ref="AH24:AN24"/>
    <mergeCell ref="C25:X25"/>
    <mergeCell ref="Y25:AA25"/>
    <mergeCell ref="AB25:AG25"/>
    <mergeCell ref="AH25:AN25"/>
    <mergeCell ref="C21:X21"/>
    <mergeCell ref="AB21:AG21"/>
    <mergeCell ref="AH21:AN21"/>
    <mergeCell ref="C22:X22"/>
    <mergeCell ref="C23:X23"/>
    <mergeCell ref="Y23:AA23"/>
    <mergeCell ref="AB23:AG23"/>
    <mergeCell ref="AH23:AN23"/>
    <mergeCell ref="C28:X28"/>
    <mergeCell ref="Y28:AA28"/>
    <mergeCell ref="AB28:AG28"/>
    <mergeCell ref="AH28:AN28"/>
    <mergeCell ref="C29:X29"/>
    <mergeCell ref="Y29:AA29"/>
    <mergeCell ref="AB29:AG29"/>
    <mergeCell ref="AH29:AN29"/>
    <mergeCell ref="C26:X26"/>
    <mergeCell ref="Y26:AA26"/>
    <mergeCell ref="AB26:AG26"/>
    <mergeCell ref="AH26:AN26"/>
    <mergeCell ref="C27:X27"/>
    <mergeCell ref="Y27:AA27"/>
    <mergeCell ref="AB27:AG27"/>
    <mergeCell ref="AH27:AN27"/>
    <mergeCell ref="C30:X30"/>
    <mergeCell ref="Y30:AA30"/>
    <mergeCell ref="AB30:AG30"/>
    <mergeCell ref="AH30:AN30"/>
    <mergeCell ref="C31:AN31"/>
    <mergeCell ref="C32:X32"/>
    <mergeCell ref="Y32:AA32"/>
    <mergeCell ref="AB32:AG32"/>
    <mergeCell ref="AH32:AN32"/>
    <mergeCell ref="C33:X33"/>
    <mergeCell ref="C34:X34"/>
    <mergeCell ref="Y34:AA34"/>
    <mergeCell ref="AB34:AG34"/>
    <mergeCell ref="AH34:AN34"/>
    <mergeCell ref="C35:X35"/>
    <mergeCell ref="Y35:AA35"/>
    <mergeCell ref="AB35:AG35"/>
    <mergeCell ref="AH35:AN35"/>
    <mergeCell ref="C38:X38"/>
    <mergeCell ref="Y38:AA38"/>
    <mergeCell ref="AB38:AG38"/>
    <mergeCell ref="AH38:AN38"/>
    <mergeCell ref="C39:X39"/>
    <mergeCell ref="Y39:AA39"/>
    <mergeCell ref="AB39:AG39"/>
    <mergeCell ref="AH39:AN39"/>
    <mergeCell ref="C36:X36"/>
    <mergeCell ref="Y36:AA36"/>
    <mergeCell ref="AB36:AG36"/>
    <mergeCell ref="AH36:AN36"/>
    <mergeCell ref="C37:X37"/>
    <mergeCell ref="Y37:AA37"/>
    <mergeCell ref="AB37:AG37"/>
    <mergeCell ref="AH37:AN37"/>
    <mergeCell ref="C42:X42"/>
    <mergeCell ref="Y42:AA42"/>
    <mergeCell ref="AB42:AG42"/>
    <mergeCell ref="AH42:AN42"/>
    <mergeCell ref="C43:X43"/>
    <mergeCell ref="Y43:AA43"/>
    <mergeCell ref="AB43:AG43"/>
    <mergeCell ref="AH43:AN43"/>
    <mergeCell ref="C40:X40"/>
    <mergeCell ref="Y40:AA40"/>
    <mergeCell ref="AB40:AG40"/>
    <mergeCell ref="AH40:AN40"/>
    <mergeCell ref="C41:X41"/>
    <mergeCell ref="Y41:AA41"/>
    <mergeCell ref="AB41:AG41"/>
    <mergeCell ref="AH41:AN41"/>
    <mergeCell ref="C46:X46"/>
    <mergeCell ref="AB46:AG46"/>
    <mergeCell ref="AH46:AN46"/>
    <mergeCell ref="C47:X47"/>
    <mergeCell ref="Y47:AA47"/>
    <mergeCell ref="AB47:AG47"/>
    <mergeCell ref="AH47:AN47"/>
    <mergeCell ref="C44:X44"/>
    <mergeCell ref="Y44:AA44"/>
    <mergeCell ref="AB44:AG44"/>
    <mergeCell ref="AH44:AN44"/>
    <mergeCell ref="C45:X45"/>
    <mergeCell ref="Y45:AA45"/>
    <mergeCell ref="AB45:AG45"/>
    <mergeCell ref="AH45:AN45"/>
    <mergeCell ref="C50:X50"/>
    <mergeCell ref="Y50:AA50"/>
    <mergeCell ref="AB50:AG50"/>
    <mergeCell ref="AH50:AN50"/>
    <mergeCell ref="C51:X51"/>
    <mergeCell ref="Y51:AA51"/>
    <mergeCell ref="AB51:AG51"/>
    <mergeCell ref="AH51:AN51"/>
    <mergeCell ref="C48:X48"/>
    <mergeCell ref="Y48:AA48"/>
    <mergeCell ref="AB48:AG48"/>
    <mergeCell ref="AH48:AN48"/>
    <mergeCell ref="C49:X49"/>
    <mergeCell ref="Y49:AA49"/>
    <mergeCell ref="AB49:AG49"/>
    <mergeCell ref="AH49:AN49"/>
    <mergeCell ref="C54:X54"/>
    <mergeCell ref="Y54:AA54"/>
    <mergeCell ref="AB54:AG54"/>
    <mergeCell ref="AH54:AN54"/>
    <mergeCell ref="C55:X55"/>
    <mergeCell ref="Y55:AA55"/>
    <mergeCell ref="AB55:AG55"/>
    <mergeCell ref="AH55:AN55"/>
    <mergeCell ref="C52:X52"/>
    <mergeCell ref="Y52:AA52"/>
    <mergeCell ref="AB52:AG52"/>
    <mergeCell ref="AH52:AN52"/>
    <mergeCell ref="C53:X53"/>
    <mergeCell ref="Y53:AA53"/>
    <mergeCell ref="AB53:AG53"/>
    <mergeCell ref="AH53:AN53"/>
    <mergeCell ref="C58:X58"/>
    <mergeCell ref="Y58:AA58"/>
    <mergeCell ref="AB58:AG58"/>
    <mergeCell ref="AH58:AN58"/>
    <mergeCell ref="C61:X61"/>
    <mergeCell ref="Y61:AA61"/>
    <mergeCell ref="AB61:AG61"/>
    <mergeCell ref="AH61:AN61"/>
    <mergeCell ref="C56:X56"/>
    <mergeCell ref="Y56:AA56"/>
    <mergeCell ref="AB56:AG56"/>
    <mergeCell ref="AH56:AN56"/>
    <mergeCell ref="C57:X57"/>
    <mergeCell ref="Y57:AA57"/>
    <mergeCell ref="AB57:AG57"/>
    <mergeCell ref="AH57:AN57"/>
    <mergeCell ref="C65:X65"/>
    <mergeCell ref="AB65:AG65"/>
    <mergeCell ref="AH65:AN65"/>
    <mergeCell ref="C66:X66"/>
    <mergeCell ref="Y66:AA66"/>
    <mergeCell ref="AB66:AG66"/>
    <mergeCell ref="AH66:AN66"/>
    <mergeCell ref="C62:X62"/>
    <mergeCell ref="Y62:AA62"/>
    <mergeCell ref="AB62:AG62"/>
    <mergeCell ref="AH62:AN62"/>
    <mergeCell ref="C63:AN63"/>
    <mergeCell ref="C64:X64"/>
    <mergeCell ref="Y64:AA64"/>
    <mergeCell ref="AB64:AG64"/>
    <mergeCell ref="AH64:AN64"/>
    <mergeCell ref="C69:X69"/>
    <mergeCell ref="Y69:AA69"/>
    <mergeCell ref="AB69:AG69"/>
    <mergeCell ref="AH69:AN69"/>
    <mergeCell ref="C70:X70"/>
    <mergeCell ref="Y70:AA70"/>
    <mergeCell ref="AB70:AG70"/>
    <mergeCell ref="AH70:AN70"/>
    <mergeCell ref="C67:X67"/>
    <mergeCell ref="Y67:AA67"/>
    <mergeCell ref="AB67:AG67"/>
    <mergeCell ref="AH67:AN67"/>
    <mergeCell ref="C68:X68"/>
    <mergeCell ref="Y68:AA68"/>
    <mergeCell ref="AB68:AG68"/>
    <mergeCell ref="AH68:AN68"/>
    <mergeCell ref="C73:X73"/>
    <mergeCell ref="Y73:AA73"/>
    <mergeCell ref="AB73:AG73"/>
    <mergeCell ref="AH73:AN73"/>
    <mergeCell ref="C74:X74"/>
    <mergeCell ref="Y74:AA74"/>
    <mergeCell ref="AB74:AG74"/>
    <mergeCell ref="AH74:AN74"/>
    <mergeCell ref="C71:X71"/>
    <mergeCell ref="AB71:AG71"/>
    <mergeCell ref="AH71:AN71"/>
    <mergeCell ref="C72:X72"/>
    <mergeCell ref="Y72:AA72"/>
    <mergeCell ref="AB72:AG72"/>
    <mergeCell ref="AH72:AN72"/>
    <mergeCell ref="C77:X77"/>
    <mergeCell ref="Y77:AA77"/>
    <mergeCell ref="AB77:AG77"/>
    <mergeCell ref="AH77:AN77"/>
    <mergeCell ref="C78:X78"/>
    <mergeCell ref="Y78:AA78"/>
    <mergeCell ref="AB78:AG78"/>
    <mergeCell ref="AH78:AN78"/>
    <mergeCell ref="C75:X75"/>
    <mergeCell ref="Y75:AA75"/>
    <mergeCell ref="AB75:AG75"/>
    <mergeCell ref="AH75:AN75"/>
    <mergeCell ref="C76:X76"/>
    <mergeCell ref="Y76:AA76"/>
    <mergeCell ref="AB76:AG76"/>
    <mergeCell ref="AH76:AN76"/>
    <mergeCell ref="L89:T89"/>
    <mergeCell ref="L90:T90"/>
    <mergeCell ref="C81:X81"/>
    <mergeCell ref="Y81:AA81"/>
    <mergeCell ref="AB81:AG81"/>
    <mergeCell ref="AH81:AN81"/>
    <mergeCell ref="L85:T85"/>
    <mergeCell ref="L86:T86"/>
    <mergeCell ref="C79:X79"/>
    <mergeCell ref="Y79:AA79"/>
    <mergeCell ref="AB79:AG79"/>
    <mergeCell ref="AH79:AN79"/>
    <mergeCell ref="C80:X80"/>
    <mergeCell ref="Y80:AA80"/>
    <mergeCell ref="AB80:AG80"/>
    <mergeCell ref="AH80:AN8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W109"/>
  <sheetViews>
    <sheetView topLeftCell="A49" workbookViewId="0">
      <selection activeCell="AT5" sqref="AT5"/>
    </sheetView>
  </sheetViews>
  <sheetFormatPr defaultColWidth="10.140625" defaultRowHeight="11.4" customHeight="1"/>
  <cols>
    <col min="1" max="1" width="1" style="1" customWidth="1"/>
    <col min="2" max="2" width="0.7109375" style="1" customWidth="1"/>
    <col min="3" max="3" width="1.42578125" style="1" customWidth="1"/>
    <col min="4" max="4" width="2" style="1" customWidth="1"/>
    <col min="5" max="5" width="0.85546875" style="1" customWidth="1"/>
    <col min="6" max="6" width="0.7109375" style="1" customWidth="1"/>
    <col min="7" max="7" width="4.5703125" style="1" customWidth="1"/>
    <col min="8" max="8" width="4.7109375" style="1" customWidth="1"/>
    <col min="9" max="9" width="1" style="1" customWidth="1"/>
    <col min="10" max="10" width="0.28515625" style="1" customWidth="1"/>
    <col min="11" max="11" width="0.5703125" style="1" customWidth="1"/>
    <col min="12" max="12" width="6.7109375" style="1" customWidth="1"/>
    <col min="13" max="13" width="2.42578125" style="1" customWidth="1"/>
    <col min="14" max="14" width="0.85546875" style="1" customWidth="1"/>
    <col min="15" max="15" width="0.140625" style="1" customWidth="1"/>
    <col min="16" max="16" width="1.28515625" style="1" customWidth="1"/>
    <col min="17" max="17" width="2" style="1" customWidth="1"/>
    <col min="18" max="19" width="4.7109375" style="1" customWidth="1"/>
    <col min="20" max="20" width="0.28515625" style="1" customWidth="1"/>
    <col min="21" max="21" width="5.140625" style="1" customWidth="1"/>
    <col min="22" max="22" width="3.140625" style="1" customWidth="1"/>
    <col min="23" max="23" width="0.7109375" style="1" customWidth="1"/>
    <col min="24" max="24" width="0.28515625" style="1" customWidth="1"/>
    <col min="25" max="26" width="1.28515625" style="1" customWidth="1"/>
    <col min="27" max="27" width="4.7109375" style="1" customWidth="1"/>
    <col min="28" max="28" width="0.7109375" style="1" customWidth="1"/>
    <col min="29" max="31" width="2.42578125" style="1" customWidth="1"/>
    <col min="32" max="32" width="1" style="1" customWidth="1"/>
    <col min="33" max="33" width="0.7109375" style="1" customWidth="1"/>
    <col min="34" max="34" width="2.28515625" style="1" customWidth="1"/>
    <col min="35" max="35" width="4.5703125" style="1" customWidth="1"/>
    <col min="36" max="36" width="0.140625" style="1" customWidth="1"/>
    <col min="37" max="37" width="0.28515625" style="1" customWidth="1"/>
    <col min="38" max="38" width="0.140625" style="1" customWidth="1"/>
    <col min="39" max="39" width="1" style="1" customWidth="1"/>
    <col min="40" max="40" width="0.140625" style="1" customWidth="1"/>
    <col min="41" max="41" width="0.85546875" style="1" customWidth="1"/>
    <col min="42" max="42" width="0.7109375" style="1" customWidth="1"/>
    <col min="43" max="43" width="2.28515625" style="1" customWidth="1"/>
    <col min="44" max="44" width="0.140625" style="1" customWidth="1"/>
    <col min="45" max="45" width="2" style="1" customWidth="1"/>
    <col min="46" max="46" width="5.7109375" style="1" customWidth="1"/>
    <col min="47" max="47" width="0.5703125" style="1" customWidth="1"/>
    <col min="48" max="48" width="1" style="1" customWidth="1"/>
    <col min="49" max="49" width="0.140625" style="1" customWidth="1"/>
    <col min="50" max="50" width="0.85546875" style="1" customWidth="1"/>
    <col min="51" max="51" width="3.85546875" style="1" customWidth="1"/>
    <col min="52" max="53" width="0.140625" style="1" customWidth="1"/>
    <col min="54" max="54" width="0.7109375" style="1" customWidth="1"/>
    <col min="55" max="55" width="8.42578125" style="1" customWidth="1"/>
    <col min="56" max="57" width="0.140625" style="1" customWidth="1"/>
    <col min="58" max="58" width="0.7109375" style="1" customWidth="1"/>
    <col min="59" max="59" width="1.7109375" style="1" customWidth="1"/>
    <col min="60" max="60" width="5.7109375" style="1" customWidth="1"/>
    <col min="61" max="62" width="0.140625" style="1" customWidth="1"/>
    <col min="63" max="63" width="0.7109375" style="1" customWidth="1"/>
    <col min="64" max="64" width="8.42578125" style="1" customWidth="1"/>
    <col min="65" max="66" width="0.140625" style="1" customWidth="1"/>
    <col min="67" max="68" width="0.7109375" style="1" customWidth="1"/>
    <col min="69" max="69" width="8.5703125" style="1" customWidth="1"/>
    <col min="70" max="70" width="6.140625" style="1" customWidth="1"/>
    <col min="71" max="71" width="0.28515625" style="1" customWidth="1"/>
    <col min="72" max="72" width="0.85546875" style="1" customWidth="1"/>
    <col min="73" max="73" width="0.140625" style="1" customWidth="1"/>
    <col min="74" max="74" width="18.28515625" style="1" customWidth="1"/>
  </cols>
  <sheetData>
    <row r="2" spans="2:74" ht="43.2" customHeight="1">
      <c r="BB2" s="317" t="s">
        <v>232</v>
      </c>
      <c r="BC2" s="317"/>
      <c r="BD2" s="317"/>
      <c r="BE2" s="317"/>
      <c r="BF2" s="317"/>
      <c r="BG2" s="317"/>
      <c r="BH2" s="317"/>
      <c r="BI2" s="317"/>
      <c r="BJ2" s="317"/>
      <c r="BK2" s="317"/>
      <c r="BL2" s="317"/>
      <c r="BM2" s="317"/>
      <c r="BN2" s="317"/>
      <c r="BO2" s="317"/>
      <c r="BP2" s="317"/>
      <c r="BQ2" s="317"/>
      <c r="BR2" s="317"/>
      <c r="BS2" s="317"/>
      <c r="BT2" s="317"/>
    </row>
    <row r="4" spans="2:74" ht="10.199999999999999"/>
    <row r="5" spans="2:74" s="1" customFormat="1" ht="42" customHeight="1"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</row>
    <row r="6" spans="2:74" s="1" customFormat="1" ht="10.199999999999999"/>
    <row r="7" spans="2:74" s="1" customFormat="1" ht="13.8">
      <c r="BQ7" s="80"/>
      <c r="BR7" s="80"/>
      <c r="BS7" s="80"/>
    </row>
    <row r="8" spans="2:74" s="1" customFormat="1" ht="12">
      <c r="B8" s="3" t="s">
        <v>1</v>
      </c>
      <c r="C8" s="3"/>
      <c r="D8" s="3"/>
      <c r="E8" s="3"/>
      <c r="O8" s="153" t="s">
        <v>2</v>
      </c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</row>
    <row r="9" spans="2:74" s="1" customFormat="1" ht="10.199999999999999"/>
    <row r="10" spans="2:74" s="1" customFormat="1" ht="13.8">
      <c r="O10" s="139" t="s">
        <v>184</v>
      </c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</row>
    <row r="11" spans="2:74" s="1" customFormat="1" ht="13.8">
      <c r="O11" s="139" t="s">
        <v>224</v>
      </c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</row>
    <row r="12" spans="2:74" s="1" customFormat="1" ht="10.199999999999999">
      <c r="BM12" s="5"/>
      <c r="BN12" s="5"/>
      <c r="BO12" s="5"/>
      <c r="BP12" s="5"/>
      <c r="BQ12" s="5"/>
      <c r="BR12" s="40" t="s">
        <v>83</v>
      </c>
    </row>
    <row r="13" spans="2:74" s="1" customFormat="1">
      <c r="C13" s="318">
        <v>10</v>
      </c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270" t="s">
        <v>17</v>
      </c>
      <c r="V13" s="270"/>
      <c r="W13" s="271" t="s">
        <v>185</v>
      </c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68" t="s">
        <v>69</v>
      </c>
      <c r="BQ13" s="268"/>
      <c r="BR13" s="268"/>
      <c r="BS13" s="268"/>
      <c r="BT13" s="268"/>
      <c r="BU13" s="268"/>
      <c r="BV13" s="267" t="s">
        <v>186</v>
      </c>
    </row>
    <row r="14" spans="2:74" s="52" customFormat="1"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270"/>
      <c r="V14" s="270"/>
      <c r="W14" s="268" t="s">
        <v>63</v>
      </c>
      <c r="X14" s="268"/>
      <c r="Y14" s="268"/>
      <c r="Z14" s="268"/>
      <c r="AA14" s="268"/>
      <c r="AB14" s="268"/>
      <c r="AC14" s="268"/>
      <c r="AD14" s="268"/>
      <c r="AE14" s="268" t="s">
        <v>64</v>
      </c>
      <c r="AF14" s="268"/>
      <c r="AG14" s="268"/>
      <c r="AH14" s="268"/>
      <c r="AI14" s="268"/>
      <c r="AJ14" s="268"/>
      <c r="AK14" s="268"/>
      <c r="AL14" s="268"/>
      <c r="AM14" s="268"/>
      <c r="AN14" s="268" t="s">
        <v>65</v>
      </c>
      <c r="AO14" s="268"/>
      <c r="AP14" s="268"/>
      <c r="AQ14" s="268"/>
      <c r="AR14" s="268"/>
      <c r="AS14" s="268"/>
      <c r="AT14" s="268"/>
      <c r="AU14" s="268"/>
      <c r="AV14" s="268"/>
      <c r="AW14" s="269" t="s">
        <v>66</v>
      </c>
      <c r="AX14" s="269"/>
      <c r="AY14" s="269"/>
      <c r="AZ14" s="269"/>
      <c r="BA14" s="269"/>
      <c r="BB14" s="269"/>
      <c r="BC14" s="269"/>
      <c r="BD14" s="269"/>
      <c r="BE14" s="269"/>
      <c r="BF14" s="269"/>
      <c r="BG14" s="269"/>
      <c r="BH14" s="268" t="s">
        <v>187</v>
      </c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7"/>
    </row>
    <row r="15" spans="2:74" s="1" customFormat="1" ht="10.8" thickBot="1">
      <c r="C15" s="266">
        <v>1</v>
      </c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24">
        <v>2</v>
      </c>
      <c r="V15" s="224"/>
      <c r="W15" s="224">
        <v>3</v>
      </c>
      <c r="X15" s="224"/>
      <c r="Y15" s="224"/>
      <c r="Z15" s="224"/>
      <c r="AA15" s="224"/>
      <c r="AB15" s="224"/>
      <c r="AC15" s="224"/>
      <c r="AD15" s="224"/>
      <c r="AE15" s="224">
        <v>4</v>
      </c>
      <c r="AF15" s="224"/>
      <c r="AG15" s="224"/>
      <c r="AH15" s="224"/>
      <c r="AI15" s="224"/>
      <c r="AJ15" s="224"/>
      <c r="AK15" s="224"/>
      <c r="AL15" s="224"/>
      <c r="AM15" s="224"/>
      <c r="AN15" s="261">
        <v>5</v>
      </c>
      <c r="AO15" s="261"/>
      <c r="AP15" s="261"/>
      <c r="AQ15" s="261"/>
      <c r="AR15" s="261"/>
      <c r="AS15" s="261"/>
      <c r="AT15" s="261"/>
      <c r="AU15" s="261"/>
      <c r="AV15" s="261"/>
      <c r="AW15" s="261">
        <v>6</v>
      </c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>
        <v>7</v>
      </c>
      <c r="BI15" s="261"/>
      <c r="BJ15" s="261"/>
      <c r="BK15" s="261"/>
      <c r="BL15" s="261"/>
      <c r="BM15" s="261"/>
      <c r="BN15" s="261"/>
      <c r="BO15" s="261"/>
      <c r="BP15" s="261">
        <v>8</v>
      </c>
      <c r="BQ15" s="261"/>
      <c r="BR15" s="261"/>
      <c r="BS15" s="261"/>
      <c r="BT15" s="261"/>
      <c r="BU15" s="261"/>
      <c r="BV15" s="81">
        <v>9</v>
      </c>
    </row>
    <row r="16" spans="2:74" s="1" customFormat="1" ht="32.4" customHeight="1">
      <c r="C16" s="259" t="s">
        <v>225</v>
      </c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311">
        <v>10</v>
      </c>
      <c r="V16" s="311"/>
      <c r="W16" s="312">
        <v>1350000</v>
      </c>
      <c r="X16" s="312"/>
      <c r="Y16" s="312"/>
      <c r="Z16" s="312"/>
      <c r="AA16" s="312"/>
      <c r="AB16" s="312"/>
      <c r="AC16" s="312"/>
      <c r="AD16" s="312"/>
      <c r="AE16" s="313" t="s">
        <v>21</v>
      </c>
      <c r="AF16" s="313"/>
      <c r="AG16" s="313"/>
      <c r="AH16" s="313"/>
      <c r="AI16" s="313"/>
      <c r="AJ16" s="313"/>
      <c r="AK16" s="313"/>
      <c r="AL16" s="313"/>
      <c r="AM16" s="313"/>
      <c r="AN16" s="314">
        <v>0</v>
      </c>
      <c r="AO16" s="314"/>
      <c r="AP16" s="314"/>
      <c r="AQ16" s="314"/>
      <c r="AR16" s="314"/>
      <c r="AS16" s="314"/>
      <c r="AT16" s="314"/>
      <c r="AU16" s="314"/>
      <c r="AV16" s="314"/>
      <c r="AW16" s="315">
        <v>0</v>
      </c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6">
        <v>770645.5</v>
      </c>
      <c r="BI16" s="316"/>
      <c r="BJ16" s="316"/>
      <c r="BK16" s="316"/>
      <c r="BL16" s="316"/>
      <c r="BM16" s="316"/>
      <c r="BN16" s="316"/>
      <c r="BO16" s="316"/>
      <c r="BP16" s="315">
        <v>0</v>
      </c>
      <c r="BQ16" s="315"/>
      <c r="BR16" s="315"/>
      <c r="BS16" s="315"/>
      <c r="BT16" s="315"/>
      <c r="BU16" s="315"/>
      <c r="BV16" s="124">
        <f>SUM(W16:BU16)</f>
        <v>2120645.5</v>
      </c>
    </row>
    <row r="17" spans="3:74" s="1" customFormat="1" ht="12">
      <c r="C17" s="305" t="s">
        <v>188</v>
      </c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10">
        <v>11</v>
      </c>
      <c r="V17" s="310"/>
      <c r="W17" s="237" t="s">
        <v>21</v>
      </c>
      <c r="X17" s="237"/>
      <c r="Y17" s="237"/>
      <c r="Z17" s="237"/>
      <c r="AA17" s="237"/>
      <c r="AB17" s="237"/>
      <c r="AC17" s="237"/>
      <c r="AD17" s="237"/>
      <c r="AE17" s="297" t="s">
        <v>21</v>
      </c>
      <c r="AF17" s="297"/>
      <c r="AG17" s="297"/>
      <c r="AH17" s="297"/>
      <c r="AI17" s="297"/>
      <c r="AJ17" s="297"/>
      <c r="AK17" s="297"/>
      <c r="AL17" s="297"/>
      <c r="AM17" s="297"/>
      <c r="AN17" s="297" t="s">
        <v>21</v>
      </c>
      <c r="AO17" s="297"/>
      <c r="AP17" s="297"/>
      <c r="AQ17" s="297"/>
      <c r="AR17" s="297"/>
      <c r="AS17" s="297"/>
      <c r="AT17" s="297"/>
      <c r="AU17" s="297"/>
      <c r="AV17" s="297"/>
      <c r="AW17" s="280">
        <v>0</v>
      </c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9"/>
      <c r="BI17" s="289"/>
      <c r="BJ17" s="289"/>
      <c r="BK17" s="289"/>
      <c r="BL17" s="289"/>
      <c r="BM17" s="289"/>
      <c r="BN17" s="289"/>
      <c r="BO17" s="289"/>
      <c r="BP17" s="280">
        <v>0</v>
      </c>
      <c r="BQ17" s="280"/>
      <c r="BR17" s="280"/>
      <c r="BS17" s="280"/>
      <c r="BT17" s="280"/>
      <c r="BU17" s="280"/>
      <c r="BV17" s="83">
        <f>SUM(W17:BU17)</f>
        <v>0</v>
      </c>
    </row>
    <row r="18" spans="3:74" s="1" customFormat="1" ht="23.4" customHeight="1">
      <c r="C18" s="262" t="s">
        <v>189</v>
      </c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307">
        <v>100</v>
      </c>
      <c r="V18" s="307"/>
      <c r="W18" s="308">
        <f>W16</f>
        <v>1350000</v>
      </c>
      <c r="X18" s="308"/>
      <c r="Y18" s="308"/>
      <c r="Z18" s="308"/>
      <c r="AA18" s="308"/>
      <c r="AB18" s="308"/>
      <c r="AC18" s="308"/>
      <c r="AD18" s="308"/>
      <c r="AE18" s="302" t="s">
        <v>21</v>
      </c>
      <c r="AF18" s="302"/>
      <c r="AG18" s="302"/>
      <c r="AH18" s="302"/>
      <c r="AI18" s="302"/>
      <c r="AJ18" s="302"/>
      <c r="AK18" s="302"/>
      <c r="AL18" s="302"/>
      <c r="AM18" s="302"/>
      <c r="AN18" s="302" t="s">
        <v>21</v>
      </c>
      <c r="AO18" s="302"/>
      <c r="AP18" s="302"/>
      <c r="AQ18" s="302"/>
      <c r="AR18" s="302"/>
      <c r="AS18" s="302"/>
      <c r="AT18" s="302"/>
      <c r="AU18" s="302"/>
      <c r="AV18" s="302"/>
      <c r="AW18" s="288">
        <v>0</v>
      </c>
      <c r="AX18" s="288"/>
      <c r="AY18" s="288"/>
      <c r="AZ18" s="288"/>
      <c r="BA18" s="288"/>
      <c r="BB18" s="288"/>
      <c r="BC18" s="288"/>
      <c r="BD18" s="288"/>
      <c r="BE18" s="288"/>
      <c r="BF18" s="288"/>
      <c r="BG18" s="288"/>
      <c r="BH18" s="309">
        <f>BH16+BH17</f>
        <v>770645.5</v>
      </c>
      <c r="BI18" s="309"/>
      <c r="BJ18" s="309"/>
      <c r="BK18" s="309"/>
      <c r="BL18" s="309"/>
      <c r="BM18" s="309"/>
      <c r="BN18" s="309"/>
      <c r="BO18" s="309"/>
      <c r="BP18" s="288">
        <v>0</v>
      </c>
      <c r="BQ18" s="288"/>
      <c r="BR18" s="288"/>
      <c r="BS18" s="288"/>
      <c r="BT18" s="288"/>
      <c r="BU18" s="288"/>
      <c r="BV18" s="83">
        <f>SUM(W18:BU18)</f>
        <v>2120645.5</v>
      </c>
    </row>
    <row r="19" spans="3:74" s="1" customFormat="1" ht="27.6" customHeight="1">
      <c r="C19" s="305" t="s">
        <v>190</v>
      </c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6">
        <v>200</v>
      </c>
      <c r="V19" s="306"/>
      <c r="W19" s="297" t="s">
        <v>21</v>
      </c>
      <c r="X19" s="297"/>
      <c r="Y19" s="297"/>
      <c r="Z19" s="297"/>
      <c r="AA19" s="297"/>
      <c r="AB19" s="297"/>
      <c r="AC19" s="297"/>
      <c r="AD19" s="297"/>
      <c r="AE19" s="297" t="s">
        <v>21</v>
      </c>
      <c r="AF19" s="297"/>
      <c r="AG19" s="297"/>
      <c r="AH19" s="297"/>
      <c r="AI19" s="297"/>
      <c r="AJ19" s="297"/>
      <c r="AK19" s="297"/>
      <c r="AL19" s="297"/>
      <c r="AM19" s="297"/>
      <c r="AN19" s="297" t="s">
        <v>21</v>
      </c>
      <c r="AO19" s="297"/>
      <c r="AP19" s="297"/>
      <c r="AQ19" s="297"/>
      <c r="AR19" s="297"/>
      <c r="AS19" s="297"/>
      <c r="AT19" s="297"/>
      <c r="AU19" s="297"/>
      <c r="AV19" s="297"/>
      <c r="AW19" s="280">
        <v>0</v>
      </c>
      <c r="AX19" s="280"/>
      <c r="AY19" s="280"/>
      <c r="AZ19" s="280"/>
      <c r="BA19" s="280"/>
      <c r="BB19" s="280"/>
      <c r="BC19" s="280"/>
      <c r="BD19" s="280"/>
      <c r="BE19" s="280"/>
      <c r="BF19" s="280"/>
      <c r="BG19" s="280"/>
      <c r="BH19" s="289">
        <f>BH20</f>
        <v>470935</v>
      </c>
      <c r="BI19" s="289"/>
      <c r="BJ19" s="289"/>
      <c r="BK19" s="289"/>
      <c r="BL19" s="289"/>
      <c r="BM19" s="289"/>
      <c r="BN19" s="289"/>
      <c r="BO19" s="289"/>
      <c r="BP19" s="280">
        <v>0</v>
      </c>
      <c r="BQ19" s="280"/>
      <c r="BR19" s="280"/>
      <c r="BS19" s="280"/>
      <c r="BT19" s="280"/>
      <c r="BU19" s="280"/>
      <c r="BV19" s="83">
        <f>SUM(W19:BU19)</f>
        <v>470935</v>
      </c>
    </row>
    <row r="20" spans="3:74" s="1" customFormat="1" ht="12">
      <c r="C20" s="262" t="s">
        <v>191</v>
      </c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304">
        <v>210</v>
      </c>
      <c r="V20" s="304"/>
      <c r="W20" s="297" t="s">
        <v>21</v>
      </c>
      <c r="X20" s="297"/>
      <c r="Y20" s="297"/>
      <c r="Z20" s="297"/>
      <c r="AA20" s="297"/>
      <c r="AB20" s="297"/>
      <c r="AC20" s="297"/>
      <c r="AD20" s="297"/>
      <c r="AE20" s="297" t="s">
        <v>21</v>
      </c>
      <c r="AF20" s="297"/>
      <c r="AG20" s="297"/>
      <c r="AH20" s="297"/>
      <c r="AI20" s="297"/>
      <c r="AJ20" s="297"/>
      <c r="AK20" s="297"/>
      <c r="AL20" s="297"/>
      <c r="AM20" s="297"/>
      <c r="AN20" s="297" t="s">
        <v>21</v>
      </c>
      <c r="AO20" s="297"/>
      <c r="AP20" s="297"/>
      <c r="AQ20" s="297"/>
      <c r="AR20" s="297"/>
      <c r="AS20" s="297"/>
      <c r="AT20" s="297"/>
      <c r="AU20" s="297"/>
      <c r="AV20" s="297"/>
      <c r="AW20" s="280">
        <v>0</v>
      </c>
      <c r="AX20" s="280"/>
      <c r="AY20" s="280"/>
      <c r="AZ20" s="280"/>
      <c r="BA20" s="280"/>
      <c r="BB20" s="280"/>
      <c r="BC20" s="280"/>
      <c r="BD20" s="280"/>
      <c r="BE20" s="280"/>
      <c r="BF20" s="280"/>
      <c r="BG20" s="280"/>
      <c r="BH20" s="289">
        <v>470935</v>
      </c>
      <c r="BI20" s="289"/>
      <c r="BJ20" s="289"/>
      <c r="BK20" s="289"/>
      <c r="BL20" s="289"/>
      <c r="BM20" s="289"/>
      <c r="BN20" s="289"/>
      <c r="BO20" s="289"/>
      <c r="BP20" s="280">
        <v>0</v>
      </c>
      <c r="BQ20" s="280"/>
      <c r="BR20" s="280"/>
      <c r="BS20" s="280"/>
      <c r="BT20" s="280"/>
      <c r="BU20" s="280"/>
      <c r="BV20" s="83">
        <f>SUM(W20:BU20)</f>
        <v>470935</v>
      </c>
    </row>
    <row r="21" spans="3:74" s="1" customFormat="1" ht="30" customHeight="1">
      <c r="C21" s="259" t="s">
        <v>192</v>
      </c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301">
        <v>220</v>
      </c>
      <c r="V21" s="301"/>
      <c r="W21" s="302" t="s">
        <v>21</v>
      </c>
      <c r="X21" s="302"/>
      <c r="Y21" s="302"/>
      <c r="Z21" s="302"/>
      <c r="AA21" s="302"/>
      <c r="AB21" s="302"/>
      <c r="AC21" s="302"/>
      <c r="AD21" s="302"/>
      <c r="AE21" s="302" t="s">
        <v>21</v>
      </c>
      <c r="AF21" s="302"/>
      <c r="AG21" s="302"/>
      <c r="AH21" s="302"/>
      <c r="AI21" s="302"/>
      <c r="AJ21" s="302"/>
      <c r="AK21" s="302"/>
      <c r="AL21" s="302"/>
      <c r="AM21" s="302"/>
      <c r="AN21" s="303">
        <v>0</v>
      </c>
      <c r="AO21" s="303"/>
      <c r="AP21" s="303"/>
      <c r="AQ21" s="303"/>
      <c r="AR21" s="303"/>
      <c r="AS21" s="303"/>
      <c r="AT21" s="303"/>
      <c r="AU21" s="303"/>
      <c r="AV21" s="303"/>
      <c r="AW21" s="288">
        <v>0</v>
      </c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  <c r="BO21" s="288"/>
      <c r="BP21" s="288">
        <v>0</v>
      </c>
      <c r="BQ21" s="288"/>
      <c r="BR21" s="288"/>
      <c r="BS21" s="288"/>
      <c r="BT21" s="288"/>
      <c r="BU21" s="288"/>
      <c r="BV21" s="82">
        <v>0</v>
      </c>
    </row>
    <row r="22" spans="3:74" s="1" customFormat="1" ht="12">
      <c r="C22" s="299" t="s">
        <v>108</v>
      </c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84"/>
      <c r="X22" s="85"/>
      <c r="Y22" s="85"/>
      <c r="Z22" s="85"/>
      <c r="AA22" s="85"/>
      <c r="AB22" s="85"/>
      <c r="AC22" s="85"/>
      <c r="AD22" s="85"/>
      <c r="AE22" s="84"/>
      <c r="AF22" s="85"/>
      <c r="AG22" s="85"/>
      <c r="AH22" s="85"/>
      <c r="AI22" s="85"/>
      <c r="AJ22" s="85"/>
      <c r="AK22" s="85"/>
      <c r="AL22" s="85"/>
      <c r="AM22" s="85"/>
      <c r="AN22" s="84"/>
      <c r="AO22" s="85"/>
      <c r="AP22" s="85"/>
      <c r="AQ22" s="85"/>
      <c r="AR22" s="85"/>
      <c r="AS22" s="85"/>
      <c r="AT22" s="85"/>
      <c r="AU22" s="85"/>
      <c r="AV22" s="85"/>
      <c r="AW22" s="84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300">
        <v>0</v>
      </c>
      <c r="BI22" s="300"/>
      <c r="BJ22" s="300"/>
      <c r="BK22" s="300"/>
      <c r="BL22" s="300"/>
      <c r="BM22" s="300"/>
      <c r="BN22" s="300"/>
      <c r="BO22" s="300"/>
      <c r="BP22" s="84"/>
      <c r="BQ22" s="85"/>
      <c r="BR22" s="85"/>
      <c r="BS22" s="85"/>
      <c r="BT22" s="85"/>
      <c r="BU22" s="85"/>
      <c r="BV22" s="86">
        <v>0</v>
      </c>
    </row>
    <row r="23" spans="3:74" s="1" customFormat="1" ht="12">
      <c r="C23" s="262" t="s">
        <v>193</v>
      </c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3">
        <v>221</v>
      </c>
      <c r="V23" s="263"/>
      <c r="W23" s="247" t="s">
        <v>21</v>
      </c>
      <c r="X23" s="247"/>
      <c r="Y23" s="247"/>
      <c r="Z23" s="247"/>
      <c r="AA23" s="247"/>
      <c r="AB23" s="247"/>
      <c r="AC23" s="247"/>
      <c r="AD23" s="247"/>
      <c r="AE23" s="264" t="s">
        <v>21</v>
      </c>
      <c r="AF23" s="264"/>
      <c r="AG23" s="264"/>
      <c r="AH23" s="264"/>
      <c r="AI23" s="264"/>
      <c r="AJ23" s="264"/>
      <c r="AK23" s="264"/>
      <c r="AL23" s="264"/>
      <c r="AM23" s="264"/>
      <c r="AN23" s="264" t="s">
        <v>21</v>
      </c>
      <c r="AO23" s="264"/>
      <c r="AP23" s="264"/>
      <c r="AQ23" s="264"/>
      <c r="AR23" s="264"/>
      <c r="AS23" s="264"/>
      <c r="AT23" s="264"/>
      <c r="AU23" s="264"/>
      <c r="AV23" s="264"/>
      <c r="AW23" s="280">
        <v>0</v>
      </c>
      <c r="AX23" s="280"/>
      <c r="AY23" s="280"/>
      <c r="AZ23" s="280"/>
      <c r="BA23" s="280"/>
      <c r="BB23" s="280"/>
      <c r="BC23" s="280"/>
      <c r="BD23" s="280"/>
      <c r="BE23" s="280"/>
      <c r="BF23" s="280"/>
      <c r="BG23" s="280"/>
      <c r="BH23" s="280">
        <v>0</v>
      </c>
      <c r="BI23" s="280"/>
      <c r="BJ23" s="280"/>
      <c r="BK23" s="280"/>
      <c r="BL23" s="280"/>
      <c r="BM23" s="280"/>
      <c r="BN23" s="280"/>
      <c r="BO23" s="280"/>
      <c r="BP23" s="280">
        <v>0</v>
      </c>
      <c r="BQ23" s="280"/>
      <c r="BR23" s="280"/>
      <c r="BS23" s="280"/>
      <c r="BT23" s="280"/>
      <c r="BU23" s="280"/>
      <c r="BV23" s="82">
        <v>0</v>
      </c>
    </row>
    <row r="24" spans="3:74" s="1" customFormat="1" ht="12">
      <c r="C24" s="262" t="s">
        <v>194</v>
      </c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98">
        <v>222</v>
      </c>
      <c r="V24" s="298"/>
      <c r="W24" s="297" t="s">
        <v>21</v>
      </c>
      <c r="X24" s="297"/>
      <c r="Y24" s="297"/>
      <c r="Z24" s="297"/>
      <c r="AA24" s="297"/>
      <c r="AB24" s="297"/>
      <c r="AC24" s="297"/>
      <c r="AD24" s="297"/>
      <c r="AE24" s="297" t="s">
        <v>21</v>
      </c>
      <c r="AF24" s="297"/>
      <c r="AG24" s="297"/>
      <c r="AH24" s="297"/>
      <c r="AI24" s="297"/>
      <c r="AJ24" s="297"/>
      <c r="AK24" s="297"/>
      <c r="AL24" s="297"/>
      <c r="AM24" s="297"/>
      <c r="AN24" s="297" t="s">
        <v>21</v>
      </c>
      <c r="AO24" s="297"/>
      <c r="AP24" s="297"/>
      <c r="AQ24" s="297"/>
      <c r="AR24" s="297"/>
      <c r="AS24" s="297"/>
      <c r="AT24" s="297"/>
      <c r="AU24" s="297"/>
      <c r="AV24" s="297"/>
      <c r="AW24" s="297" t="s">
        <v>21</v>
      </c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80">
        <v>0</v>
      </c>
      <c r="BI24" s="280"/>
      <c r="BJ24" s="280"/>
      <c r="BK24" s="280"/>
      <c r="BL24" s="280"/>
      <c r="BM24" s="280"/>
      <c r="BN24" s="280"/>
      <c r="BO24" s="280"/>
      <c r="BP24" s="297" t="s">
        <v>21</v>
      </c>
      <c r="BQ24" s="297"/>
      <c r="BR24" s="297"/>
      <c r="BS24" s="297"/>
      <c r="BT24" s="297"/>
      <c r="BU24" s="297"/>
      <c r="BV24" s="82">
        <v>0</v>
      </c>
    </row>
    <row r="25" spans="3:74" s="51" customFormat="1" ht="12">
      <c r="C25" s="262" t="s">
        <v>195</v>
      </c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81">
        <v>223</v>
      </c>
      <c r="V25" s="281"/>
      <c r="W25" s="282" t="s">
        <v>21</v>
      </c>
      <c r="X25" s="282"/>
      <c r="Y25" s="282"/>
      <c r="Z25" s="282"/>
      <c r="AA25" s="282"/>
      <c r="AB25" s="282"/>
      <c r="AC25" s="282"/>
      <c r="AD25" s="282"/>
      <c r="AE25" s="283" t="s">
        <v>21</v>
      </c>
      <c r="AF25" s="283"/>
      <c r="AG25" s="283"/>
      <c r="AH25" s="283"/>
      <c r="AI25" s="283"/>
      <c r="AJ25" s="283"/>
      <c r="AK25" s="283"/>
      <c r="AL25" s="283"/>
      <c r="AM25" s="283"/>
      <c r="AN25" s="283" t="s">
        <v>21</v>
      </c>
      <c r="AO25" s="283"/>
      <c r="AP25" s="283"/>
      <c r="AQ25" s="283"/>
      <c r="AR25" s="283"/>
      <c r="AS25" s="283"/>
      <c r="AT25" s="283"/>
      <c r="AU25" s="283"/>
      <c r="AV25" s="283"/>
      <c r="AW25" s="284">
        <v>0</v>
      </c>
      <c r="AX25" s="284"/>
      <c r="AY25" s="284"/>
      <c r="AZ25" s="284"/>
      <c r="BA25" s="284"/>
      <c r="BB25" s="284"/>
      <c r="BC25" s="284"/>
      <c r="BD25" s="284"/>
      <c r="BE25" s="284"/>
      <c r="BF25" s="284"/>
      <c r="BG25" s="284"/>
      <c r="BH25" s="284">
        <v>0</v>
      </c>
      <c r="BI25" s="284"/>
      <c r="BJ25" s="284"/>
      <c r="BK25" s="284"/>
      <c r="BL25" s="284"/>
      <c r="BM25" s="284"/>
      <c r="BN25" s="284"/>
      <c r="BO25" s="284"/>
      <c r="BP25" s="284">
        <v>0</v>
      </c>
      <c r="BQ25" s="284"/>
      <c r="BR25" s="284"/>
      <c r="BS25" s="284"/>
      <c r="BT25" s="284"/>
      <c r="BU25" s="284"/>
      <c r="BV25" s="87">
        <v>0</v>
      </c>
    </row>
    <row r="26" spans="3:74" s="1" customFormat="1" ht="12">
      <c r="C26" s="262" t="s">
        <v>111</v>
      </c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3">
        <v>224</v>
      </c>
      <c r="V26" s="263"/>
      <c r="W26" s="247" t="s">
        <v>21</v>
      </c>
      <c r="X26" s="247"/>
      <c r="Y26" s="247"/>
      <c r="Z26" s="247"/>
      <c r="AA26" s="247"/>
      <c r="AB26" s="247"/>
      <c r="AC26" s="247"/>
      <c r="AD26" s="247"/>
      <c r="AE26" s="264" t="s">
        <v>21</v>
      </c>
      <c r="AF26" s="264"/>
      <c r="AG26" s="264"/>
      <c r="AH26" s="264"/>
      <c r="AI26" s="264"/>
      <c r="AJ26" s="264"/>
      <c r="AK26" s="264"/>
      <c r="AL26" s="264"/>
      <c r="AM26" s="264"/>
      <c r="AN26" s="264" t="s">
        <v>21</v>
      </c>
      <c r="AO26" s="264"/>
      <c r="AP26" s="264"/>
      <c r="AQ26" s="264"/>
      <c r="AR26" s="264"/>
      <c r="AS26" s="264"/>
      <c r="AT26" s="264"/>
      <c r="AU26" s="264"/>
      <c r="AV26" s="264"/>
      <c r="AW26" s="280">
        <v>0</v>
      </c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>
        <v>0</v>
      </c>
      <c r="BI26" s="280"/>
      <c r="BJ26" s="280"/>
      <c r="BK26" s="280"/>
      <c r="BL26" s="280"/>
      <c r="BM26" s="280"/>
      <c r="BN26" s="280"/>
      <c r="BO26" s="280"/>
      <c r="BP26" s="280">
        <v>0</v>
      </c>
      <c r="BQ26" s="280"/>
      <c r="BR26" s="280"/>
      <c r="BS26" s="280"/>
      <c r="BT26" s="280"/>
      <c r="BU26" s="280"/>
      <c r="BV26" s="82">
        <v>0</v>
      </c>
    </row>
    <row r="27" spans="3:74" s="1" customFormat="1" ht="12">
      <c r="C27" s="262" t="s">
        <v>112</v>
      </c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3">
        <v>225</v>
      </c>
      <c r="V27" s="263"/>
      <c r="W27" s="247" t="s">
        <v>21</v>
      </c>
      <c r="X27" s="247"/>
      <c r="Y27" s="247"/>
      <c r="Z27" s="247"/>
      <c r="AA27" s="247"/>
      <c r="AB27" s="247"/>
      <c r="AC27" s="247"/>
      <c r="AD27" s="247"/>
      <c r="AE27" s="264" t="s">
        <v>21</v>
      </c>
      <c r="AF27" s="264"/>
      <c r="AG27" s="264"/>
      <c r="AH27" s="264"/>
      <c r="AI27" s="264"/>
      <c r="AJ27" s="264"/>
      <c r="AK27" s="264"/>
      <c r="AL27" s="264"/>
      <c r="AM27" s="264"/>
      <c r="AN27" s="264" t="s">
        <v>21</v>
      </c>
      <c r="AO27" s="264"/>
      <c r="AP27" s="264"/>
      <c r="AQ27" s="264"/>
      <c r="AR27" s="264"/>
      <c r="AS27" s="264"/>
      <c r="AT27" s="264"/>
      <c r="AU27" s="264"/>
      <c r="AV27" s="264"/>
      <c r="AW27" s="280">
        <v>0</v>
      </c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>
        <v>0</v>
      </c>
      <c r="BI27" s="280"/>
      <c r="BJ27" s="280"/>
      <c r="BK27" s="280"/>
      <c r="BL27" s="280"/>
      <c r="BM27" s="280"/>
      <c r="BN27" s="280"/>
      <c r="BO27" s="280"/>
      <c r="BP27" s="280">
        <v>0</v>
      </c>
      <c r="BQ27" s="280"/>
      <c r="BR27" s="280"/>
      <c r="BS27" s="280"/>
      <c r="BT27" s="280"/>
      <c r="BU27" s="280"/>
      <c r="BV27" s="82">
        <v>0</v>
      </c>
    </row>
    <row r="28" spans="3:74" s="1" customFormat="1" ht="12">
      <c r="C28" s="262" t="s">
        <v>113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3">
        <v>226</v>
      </c>
      <c r="V28" s="263"/>
      <c r="W28" s="297" t="s">
        <v>21</v>
      </c>
      <c r="X28" s="297"/>
      <c r="Y28" s="297"/>
      <c r="Z28" s="297"/>
      <c r="AA28" s="297"/>
      <c r="AB28" s="297"/>
      <c r="AC28" s="297"/>
      <c r="AD28" s="297"/>
      <c r="AE28" s="297" t="s">
        <v>21</v>
      </c>
      <c r="AF28" s="297"/>
      <c r="AG28" s="297"/>
      <c r="AH28" s="297"/>
      <c r="AI28" s="297"/>
      <c r="AJ28" s="297"/>
      <c r="AK28" s="297"/>
      <c r="AL28" s="297"/>
      <c r="AM28" s="297"/>
      <c r="AN28" s="297" t="s">
        <v>21</v>
      </c>
      <c r="AO28" s="297"/>
      <c r="AP28" s="297"/>
      <c r="AQ28" s="297"/>
      <c r="AR28" s="297"/>
      <c r="AS28" s="297"/>
      <c r="AT28" s="297"/>
      <c r="AU28" s="297"/>
      <c r="AV28" s="297"/>
      <c r="AW28" s="297" t="s">
        <v>21</v>
      </c>
      <c r="AX28" s="297"/>
      <c r="AY28" s="297"/>
      <c r="AZ28" s="297"/>
      <c r="BA28" s="297"/>
      <c r="BB28" s="297"/>
      <c r="BC28" s="297"/>
      <c r="BD28" s="297"/>
      <c r="BE28" s="297"/>
      <c r="BF28" s="297"/>
      <c r="BG28" s="297"/>
      <c r="BH28" s="280">
        <v>0</v>
      </c>
      <c r="BI28" s="280"/>
      <c r="BJ28" s="280"/>
      <c r="BK28" s="280"/>
      <c r="BL28" s="280"/>
      <c r="BM28" s="280"/>
      <c r="BN28" s="280"/>
      <c r="BO28" s="280"/>
      <c r="BP28" s="297" t="s">
        <v>21</v>
      </c>
      <c r="BQ28" s="297"/>
      <c r="BR28" s="297"/>
      <c r="BS28" s="297"/>
      <c r="BT28" s="297"/>
      <c r="BU28" s="297"/>
      <c r="BV28" s="82">
        <v>0</v>
      </c>
    </row>
    <row r="29" spans="3:74" s="1" customFormat="1" ht="12">
      <c r="C29" s="262" t="s">
        <v>196</v>
      </c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3">
        <v>227</v>
      </c>
      <c r="V29" s="263"/>
      <c r="W29" s="297" t="s">
        <v>21</v>
      </c>
      <c r="X29" s="297"/>
      <c r="Y29" s="297"/>
      <c r="Z29" s="297"/>
      <c r="AA29" s="297"/>
      <c r="AB29" s="297"/>
      <c r="AC29" s="297"/>
      <c r="AD29" s="297"/>
      <c r="AE29" s="297" t="s">
        <v>21</v>
      </c>
      <c r="AF29" s="297"/>
      <c r="AG29" s="297"/>
      <c r="AH29" s="297"/>
      <c r="AI29" s="297"/>
      <c r="AJ29" s="297"/>
      <c r="AK29" s="297"/>
      <c r="AL29" s="297"/>
      <c r="AM29" s="297"/>
      <c r="AN29" s="297" t="s">
        <v>21</v>
      </c>
      <c r="AO29" s="297"/>
      <c r="AP29" s="297"/>
      <c r="AQ29" s="297"/>
      <c r="AR29" s="297"/>
      <c r="AS29" s="297"/>
      <c r="AT29" s="297"/>
      <c r="AU29" s="297"/>
      <c r="AV29" s="297"/>
      <c r="AW29" s="297" t="s">
        <v>21</v>
      </c>
      <c r="AX29" s="297"/>
      <c r="AY29" s="297"/>
      <c r="AZ29" s="297"/>
      <c r="BA29" s="297"/>
      <c r="BB29" s="297"/>
      <c r="BC29" s="297"/>
      <c r="BD29" s="297"/>
      <c r="BE29" s="297"/>
      <c r="BF29" s="297"/>
      <c r="BG29" s="297"/>
      <c r="BH29" s="280">
        <v>0</v>
      </c>
      <c r="BI29" s="280"/>
      <c r="BJ29" s="280"/>
      <c r="BK29" s="280"/>
      <c r="BL29" s="280"/>
      <c r="BM29" s="280"/>
      <c r="BN29" s="280"/>
      <c r="BO29" s="280"/>
      <c r="BP29" s="296">
        <v>0</v>
      </c>
      <c r="BQ29" s="296"/>
      <c r="BR29" s="296"/>
      <c r="BS29" s="296"/>
      <c r="BT29" s="296"/>
      <c r="BU29" s="296"/>
      <c r="BV29" s="82">
        <v>0</v>
      </c>
    </row>
    <row r="30" spans="3:74" s="52" customFormat="1" ht="12">
      <c r="C30" s="262" t="s">
        <v>115</v>
      </c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81">
        <v>228</v>
      </c>
      <c r="V30" s="281"/>
      <c r="W30" s="282" t="s">
        <v>21</v>
      </c>
      <c r="X30" s="282"/>
      <c r="Y30" s="282"/>
      <c r="Z30" s="282"/>
      <c r="AA30" s="282"/>
      <c r="AB30" s="282"/>
      <c r="AC30" s="282"/>
      <c r="AD30" s="282"/>
      <c r="AE30" s="283" t="s">
        <v>21</v>
      </c>
      <c r="AF30" s="283"/>
      <c r="AG30" s="283"/>
      <c r="AH30" s="283"/>
      <c r="AI30" s="283"/>
      <c r="AJ30" s="283"/>
      <c r="AK30" s="283"/>
      <c r="AL30" s="283"/>
      <c r="AM30" s="283"/>
      <c r="AN30" s="283" t="s">
        <v>21</v>
      </c>
      <c r="AO30" s="283"/>
      <c r="AP30" s="283"/>
      <c r="AQ30" s="283"/>
      <c r="AR30" s="283"/>
      <c r="AS30" s="283"/>
      <c r="AT30" s="283"/>
      <c r="AU30" s="283"/>
      <c r="AV30" s="283"/>
      <c r="AW30" s="284">
        <v>0</v>
      </c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>
        <v>0</v>
      </c>
      <c r="BI30" s="284"/>
      <c r="BJ30" s="284"/>
      <c r="BK30" s="284"/>
      <c r="BL30" s="284"/>
      <c r="BM30" s="284"/>
      <c r="BN30" s="284"/>
      <c r="BO30" s="284"/>
      <c r="BP30" s="284">
        <v>0</v>
      </c>
      <c r="BQ30" s="284"/>
      <c r="BR30" s="284"/>
      <c r="BS30" s="284"/>
      <c r="BT30" s="284"/>
      <c r="BU30" s="284"/>
      <c r="BV30" s="87">
        <v>0</v>
      </c>
    </row>
    <row r="31" spans="3:74" s="1" customFormat="1" ht="21.6" customHeight="1" thickBot="1">
      <c r="C31" s="262" t="s">
        <v>116</v>
      </c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95">
        <v>229</v>
      </c>
      <c r="V31" s="295"/>
      <c r="W31" s="278">
        <v>0</v>
      </c>
      <c r="X31" s="278"/>
      <c r="Y31" s="278"/>
      <c r="Z31" s="278"/>
      <c r="AA31" s="278"/>
      <c r="AB31" s="278"/>
      <c r="AC31" s="278"/>
      <c r="AD31" s="278"/>
      <c r="AE31" s="278">
        <v>0</v>
      </c>
      <c r="AF31" s="278"/>
      <c r="AG31" s="278"/>
      <c r="AH31" s="278"/>
      <c r="AI31" s="278"/>
      <c r="AJ31" s="278"/>
      <c r="AK31" s="278"/>
      <c r="AL31" s="278"/>
      <c r="AM31" s="278"/>
      <c r="AN31" s="278">
        <v>0</v>
      </c>
      <c r="AO31" s="278"/>
      <c r="AP31" s="278"/>
      <c r="AQ31" s="278"/>
      <c r="AR31" s="278"/>
      <c r="AS31" s="278"/>
      <c r="AT31" s="278"/>
      <c r="AU31" s="278"/>
      <c r="AV31" s="278"/>
      <c r="AW31" s="278">
        <v>0</v>
      </c>
      <c r="AX31" s="278"/>
      <c r="AY31" s="278"/>
      <c r="AZ31" s="278"/>
      <c r="BA31" s="278"/>
      <c r="BB31" s="278"/>
      <c r="BC31" s="278"/>
      <c r="BD31" s="278"/>
      <c r="BE31" s="278"/>
      <c r="BF31" s="278"/>
      <c r="BG31" s="278"/>
      <c r="BH31" s="278">
        <v>0</v>
      </c>
      <c r="BI31" s="278"/>
      <c r="BJ31" s="278"/>
      <c r="BK31" s="278"/>
      <c r="BL31" s="278"/>
      <c r="BM31" s="278"/>
      <c r="BN31" s="278"/>
      <c r="BO31" s="278"/>
      <c r="BP31" s="278">
        <v>0</v>
      </c>
      <c r="BQ31" s="278"/>
      <c r="BR31" s="278"/>
      <c r="BS31" s="278"/>
      <c r="BT31" s="278"/>
      <c r="BU31" s="278"/>
      <c r="BV31" s="88">
        <v>0</v>
      </c>
    </row>
    <row r="32" spans="3:74" ht="10.199999999999999">
      <c r="BV32" s="40" t="s">
        <v>83</v>
      </c>
    </row>
    <row r="33" spans="3:74" s="1" customFormat="1"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270" t="s">
        <v>17</v>
      </c>
      <c r="V33" s="270"/>
      <c r="W33" s="271" t="s">
        <v>185</v>
      </c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1"/>
      <c r="BC33" s="271"/>
      <c r="BD33" s="271"/>
      <c r="BE33" s="271"/>
      <c r="BF33" s="271"/>
      <c r="BG33" s="271"/>
      <c r="BH33" s="271"/>
      <c r="BI33" s="271"/>
      <c r="BJ33" s="271"/>
      <c r="BK33" s="271"/>
      <c r="BL33" s="271"/>
      <c r="BM33" s="271"/>
      <c r="BN33" s="271"/>
      <c r="BO33" s="271"/>
      <c r="BP33" s="268" t="s">
        <v>69</v>
      </c>
      <c r="BQ33" s="268"/>
      <c r="BR33" s="268"/>
      <c r="BS33" s="268"/>
      <c r="BT33" s="268"/>
      <c r="BU33" s="268"/>
      <c r="BV33" s="267" t="s">
        <v>186</v>
      </c>
    </row>
    <row r="34" spans="3:74" s="52" customFormat="1"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270"/>
      <c r="V34" s="270"/>
      <c r="W34" s="268" t="s">
        <v>63</v>
      </c>
      <c r="X34" s="268"/>
      <c r="Y34" s="268"/>
      <c r="Z34" s="268"/>
      <c r="AA34" s="268"/>
      <c r="AB34" s="268"/>
      <c r="AC34" s="268"/>
      <c r="AD34" s="268"/>
      <c r="AE34" s="268" t="s">
        <v>64</v>
      </c>
      <c r="AF34" s="268"/>
      <c r="AG34" s="268"/>
      <c r="AH34" s="268"/>
      <c r="AI34" s="268"/>
      <c r="AJ34" s="268"/>
      <c r="AK34" s="268"/>
      <c r="AL34" s="268"/>
      <c r="AM34" s="268"/>
      <c r="AN34" s="268" t="s">
        <v>65</v>
      </c>
      <c r="AO34" s="268"/>
      <c r="AP34" s="268"/>
      <c r="AQ34" s="268"/>
      <c r="AR34" s="268"/>
      <c r="AS34" s="268"/>
      <c r="AT34" s="268"/>
      <c r="AU34" s="268"/>
      <c r="AV34" s="268"/>
      <c r="AW34" s="269" t="s">
        <v>66</v>
      </c>
      <c r="AX34" s="269"/>
      <c r="AY34" s="269"/>
      <c r="AZ34" s="269"/>
      <c r="BA34" s="269"/>
      <c r="BB34" s="269"/>
      <c r="BC34" s="269"/>
      <c r="BD34" s="269"/>
      <c r="BE34" s="269"/>
      <c r="BF34" s="269"/>
      <c r="BG34" s="269"/>
      <c r="BH34" s="268" t="s">
        <v>187</v>
      </c>
      <c r="BI34" s="268"/>
      <c r="BJ34" s="268"/>
      <c r="BK34" s="268"/>
      <c r="BL34" s="268"/>
      <c r="BM34" s="268"/>
      <c r="BN34" s="268"/>
      <c r="BO34" s="268"/>
      <c r="BP34" s="268"/>
      <c r="BQ34" s="268"/>
      <c r="BR34" s="268"/>
      <c r="BS34" s="268"/>
      <c r="BT34" s="268"/>
      <c r="BU34" s="268"/>
      <c r="BV34" s="267"/>
    </row>
    <row r="35" spans="3:74" s="1" customFormat="1" ht="10.199999999999999">
      <c r="C35" s="266">
        <v>1</v>
      </c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24">
        <v>2</v>
      </c>
      <c r="V35" s="224"/>
      <c r="W35" s="224">
        <v>3</v>
      </c>
      <c r="X35" s="224"/>
      <c r="Y35" s="224"/>
      <c r="Z35" s="224"/>
      <c r="AA35" s="224"/>
      <c r="AB35" s="224"/>
      <c r="AC35" s="224"/>
      <c r="AD35" s="224"/>
      <c r="AE35" s="224">
        <v>4</v>
      </c>
      <c r="AF35" s="224"/>
      <c r="AG35" s="224"/>
      <c r="AH35" s="224"/>
      <c r="AI35" s="224"/>
      <c r="AJ35" s="224"/>
      <c r="AK35" s="224"/>
      <c r="AL35" s="224"/>
      <c r="AM35" s="224"/>
      <c r="AN35" s="261">
        <v>5</v>
      </c>
      <c r="AO35" s="261"/>
      <c r="AP35" s="261"/>
      <c r="AQ35" s="261"/>
      <c r="AR35" s="261"/>
      <c r="AS35" s="261"/>
      <c r="AT35" s="261"/>
      <c r="AU35" s="261"/>
      <c r="AV35" s="261"/>
      <c r="AW35" s="261">
        <v>6</v>
      </c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>
        <v>7</v>
      </c>
      <c r="BI35" s="261"/>
      <c r="BJ35" s="261"/>
      <c r="BK35" s="261"/>
      <c r="BL35" s="261"/>
      <c r="BM35" s="261"/>
      <c r="BN35" s="261"/>
      <c r="BO35" s="261"/>
      <c r="BP35" s="261">
        <v>8</v>
      </c>
      <c r="BQ35" s="261"/>
      <c r="BR35" s="261"/>
      <c r="BS35" s="261"/>
      <c r="BT35" s="261"/>
      <c r="BU35" s="261"/>
      <c r="BV35" s="81">
        <v>9</v>
      </c>
    </row>
    <row r="36" spans="3:74" s="1" customFormat="1" ht="31.2" customHeight="1">
      <c r="C36" s="259" t="s">
        <v>197</v>
      </c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60">
        <v>300</v>
      </c>
      <c r="V36" s="260"/>
      <c r="W36" s="206">
        <f>W49</f>
        <v>0</v>
      </c>
      <c r="X36" s="206"/>
      <c r="Y36" s="206"/>
      <c r="Z36" s="206"/>
      <c r="AA36" s="206"/>
      <c r="AB36" s="206"/>
      <c r="AC36" s="206"/>
      <c r="AD36" s="206"/>
      <c r="AE36" s="291" t="s">
        <v>21</v>
      </c>
      <c r="AF36" s="291"/>
      <c r="AG36" s="291"/>
      <c r="AH36" s="291"/>
      <c r="AI36" s="291"/>
      <c r="AJ36" s="291"/>
      <c r="AK36" s="291"/>
      <c r="AL36" s="291"/>
      <c r="AM36" s="291"/>
      <c r="AN36" s="291" t="s">
        <v>21</v>
      </c>
      <c r="AO36" s="291"/>
      <c r="AP36" s="291"/>
      <c r="AQ36" s="291"/>
      <c r="AR36" s="291"/>
      <c r="AS36" s="291"/>
      <c r="AT36" s="291"/>
      <c r="AU36" s="291"/>
      <c r="AV36" s="291"/>
      <c r="AW36" s="292" t="s">
        <v>21</v>
      </c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3">
        <f>SUM(BH38:BO50)</f>
        <v>-422649.47123999998</v>
      </c>
      <c r="BI36" s="294"/>
      <c r="BJ36" s="294"/>
      <c r="BK36" s="294"/>
      <c r="BL36" s="294"/>
      <c r="BM36" s="294"/>
      <c r="BN36" s="294"/>
      <c r="BO36" s="294"/>
      <c r="BP36" s="292" t="s">
        <v>21</v>
      </c>
      <c r="BQ36" s="292"/>
      <c r="BR36" s="292"/>
      <c r="BS36" s="292"/>
      <c r="BT36" s="292"/>
      <c r="BU36" s="292"/>
      <c r="BV36" s="125">
        <f>SUM(W36:BU36)</f>
        <v>-422649.47123999998</v>
      </c>
    </row>
    <row r="37" spans="3:74" s="1" customFormat="1" ht="12">
      <c r="C37" s="262" t="s">
        <v>108</v>
      </c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89"/>
      <c r="V37" s="90"/>
      <c r="W37" s="91"/>
      <c r="X37" s="92"/>
      <c r="Y37" s="92"/>
      <c r="Z37" s="92"/>
      <c r="AA37" s="92"/>
      <c r="AB37" s="92"/>
      <c r="AC37" s="92"/>
      <c r="AD37" s="93"/>
      <c r="AE37" s="91"/>
      <c r="AF37" s="92"/>
      <c r="AG37" s="92"/>
      <c r="AH37" s="92"/>
      <c r="AI37" s="92"/>
      <c r="AJ37" s="92"/>
      <c r="AK37" s="92"/>
      <c r="AL37" s="92"/>
      <c r="AM37" s="92"/>
      <c r="AN37" s="91"/>
      <c r="AO37" s="92"/>
      <c r="AP37" s="92"/>
      <c r="AQ37" s="92"/>
      <c r="AR37" s="92"/>
      <c r="AS37" s="92"/>
      <c r="AT37" s="92"/>
      <c r="AU37" s="92"/>
      <c r="AV37" s="92"/>
      <c r="AW37" s="94"/>
      <c r="AX37" s="95"/>
      <c r="AY37" s="95"/>
      <c r="AZ37" s="95"/>
      <c r="BA37" s="95"/>
      <c r="BB37" s="95"/>
      <c r="BC37" s="95"/>
      <c r="BD37" s="95"/>
      <c r="BE37" s="95"/>
      <c r="BF37" s="95"/>
      <c r="BG37" s="96"/>
      <c r="BH37" s="94"/>
      <c r="BI37" s="95"/>
      <c r="BJ37" s="95"/>
      <c r="BK37" s="95"/>
      <c r="BL37" s="95"/>
      <c r="BM37" s="95"/>
      <c r="BN37" s="95"/>
      <c r="BO37" s="96"/>
      <c r="BP37" s="94"/>
      <c r="BQ37" s="95"/>
      <c r="BR37" s="95"/>
      <c r="BS37" s="95"/>
      <c r="BT37" s="95"/>
      <c r="BU37" s="96"/>
      <c r="BV37" s="97"/>
    </row>
    <row r="38" spans="3:74" s="1" customFormat="1" ht="12">
      <c r="C38" s="262" t="s">
        <v>198</v>
      </c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3">
        <v>310</v>
      </c>
      <c r="V38" s="263"/>
      <c r="W38" s="247" t="s">
        <v>21</v>
      </c>
      <c r="X38" s="247"/>
      <c r="Y38" s="247"/>
      <c r="Z38" s="247"/>
      <c r="AA38" s="247"/>
      <c r="AB38" s="247"/>
      <c r="AC38" s="247"/>
      <c r="AD38" s="247"/>
      <c r="AE38" s="264" t="s">
        <v>21</v>
      </c>
      <c r="AF38" s="264"/>
      <c r="AG38" s="264"/>
      <c r="AH38" s="264"/>
      <c r="AI38" s="264"/>
      <c r="AJ38" s="264"/>
      <c r="AK38" s="264"/>
      <c r="AL38" s="264"/>
      <c r="AM38" s="264"/>
      <c r="AN38" s="264" t="s">
        <v>21</v>
      </c>
      <c r="AO38" s="264"/>
      <c r="AP38" s="264"/>
      <c r="AQ38" s="264"/>
      <c r="AR38" s="264"/>
      <c r="AS38" s="264"/>
      <c r="AT38" s="264"/>
      <c r="AU38" s="264"/>
      <c r="AV38" s="264"/>
      <c r="AW38" s="265" t="s">
        <v>21</v>
      </c>
      <c r="AX38" s="265"/>
      <c r="AY38" s="265"/>
      <c r="AZ38" s="265"/>
      <c r="BA38" s="265"/>
      <c r="BB38" s="265"/>
      <c r="BC38" s="265"/>
      <c r="BD38" s="265"/>
      <c r="BE38" s="265"/>
      <c r="BF38" s="265"/>
      <c r="BG38" s="265"/>
      <c r="BH38" s="265" t="s">
        <v>21</v>
      </c>
      <c r="BI38" s="265"/>
      <c r="BJ38" s="265"/>
      <c r="BK38" s="265"/>
      <c r="BL38" s="265"/>
      <c r="BM38" s="265"/>
      <c r="BN38" s="265"/>
      <c r="BO38" s="265"/>
      <c r="BP38" s="265" t="s">
        <v>21</v>
      </c>
      <c r="BQ38" s="265"/>
      <c r="BR38" s="265"/>
      <c r="BS38" s="265"/>
      <c r="BT38" s="265"/>
      <c r="BU38" s="265"/>
      <c r="BV38" s="97" t="s">
        <v>21</v>
      </c>
    </row>
    <row r="39" spans="3:74" s="1" customFormat="1" ht="12">
      <c r="C39" s="262" t="s">
        <v>108</v>
      </c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89"/>
      <c r="V39" s="90"/>
      <c r="W39" s="91"/>
      <c r="X39" s="92"/>
      <c r="Y39" s="92"/>
      <c r="Z39" s="92"/>
      <c r="AA39" s="92"/>
      <c r="AB39" s="92"/>
      <c r="AC39" s="92"/>
      <c r="AD39" s="93"/>
      <c r="AE39" s="91"/>
      <c r="AF39" s="92"/>
      <c r="AG39" s="92"/>
      <c r="AH39" s="92"/>
      <c r="AI39" s="92"/>
      <c r="AJ39" s="92"/>
      <c r="AK39" s="92"/>
      <c r="AL39" s="92"/>
      <c r="AM39" s="92"/>
      <c r="AN39" s="91"/>
      <c r="AO39" s="92"/>
      <c r="AP39" s="92"/>
      <c r="AQ39" s="92"/>
      <c r="AR39" s="92"/>
      <c r="AS39" s="92"/>
      <c r="AT39" s="92"/>
      <c r="AU39" s="92"/>
      <c r="AV39" s="92"/>
      <c r="AW39" s="94"/>
      <c r="AX39" s="95"/>
      <c r="AY39" s="95"/>
      <c r="AZ39" s="95"/>
      <c r="BA39" s="95"/>
      <c r="BB39" s="95"/>
      <c r="BC39" s="95"/>
      <c r="BD39" s="95"/>
      <c r="BE39" s="95"/>
      <c r="BF39" s="95"/>
      <c r="BG39" s="96"/>
      <c r="BH39" s="94"/>
      <c r="BI39" s="95"/>
      <c r="BJ39" s="95"/>
      <c r="BK39" s="95"/>
      <c r="BL39" s="95"/>
      <c r="BM39" s="95"/>
      <c r="BN39" s="95"/>
      <c r="BO39" s="96"/>
      <c r="BP39" s="94"/>
      <c r="BQ39" s="95"/>
      <c r="BR39" s="95"/>
      <c r="BS39" s="95"/>
      <c r="BT39" s="95"/>
      <c r="BU39" s="96"/>
      <c r="BV39" s="97"/>
    </row>
    <row r="40" spans="3:74" s="1" customFormat="1" ht="12">
      <c r="C40" s="273" t="s">
        <v>199</v>
      </c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89"/>
      <c r="V40" s="90"/>
      <c r="W40" s="247" t="s">
        <v>21</v>
      </c>
      <c r="X40" s="247"/>
      <c r="Y40" s="247"/>
      <c r="Z40" s="247"/>
      <c r="AA40" s="247"/>
      <c r="AB40" s="247"/>
      <c r="AC40" s="247"/>
      <c r="AD40" s="247"/>
      <c r="AE40" s="264" t="s">
        <v>21</v>
      </c>
      <c r="AF40" s="264"/>
      <c r="AG40" s="264"/>
      <c r="AH40" s="264"/>
      <c r="AI40" s="264"/>
      <c r="AJ40" s="264"/>
      <c r="AK40" s="264"/>
      <c r="AL40" s="264"/>
      <c r="AM40" s="264"/>
      <c r="AN40" s="264" t="s">
        <v>21</v>
      </c>
      <c r="AO40" s="264"/>
      <c r="AP40" s="264"/>
      <c r="AQ40" s="264"/>
      <c r="AR40" s="264"/>
      <c r="AS40" s="264"/>
      <c r="AT40" s="264"/>
      <c r="AU40" s="264"/>
      <c r="AV40" s="264"/>
      <c r="AW40" s="265" t="s">
        <v>21</v>
      </c>
      <c r="AX40" s="265"/>
      <c r="AY40" s="265"/>
      <c r="AZ40" s="265"/>
      <c r="BA40" s="265"/>
      <c r="BB40" s="265"/>
      <c r="BC40" s="265"/>
      <c r="BD40" s="265"/>
      <c r="BE40" s="265"/>
      <c r="BF40" s="265"/>
      <c r="BG40" s="265"/>
      <c r="BH40" s="265" t="s">
        <v>21</v>
      </c>
      <c r="BI40" s="265"/>
      <c r="BJ40" s="265"/>
      <c r="BK40" s="265"/>
      <c r="BL40" s="265"/>
      <c r="BM40" s="265"/>
      <c r="BN40" s="265"/>
      <c r="BO40" s="265"/>
      <c r="BP40" s="265" t="s">
        <v>21</v>
      </c>
      <c r="BQ40" s="265"/>
      <c r="BR40" s="265"/>
      <c r="BS40" s="265"/>
      <c r="BT40" s="265"/>
      <c r="BU40" s="265"/>
      <c r="BV40" s="97" t="s">
        <v>21</v>
      </c>
    </row>
    <row r="41" spans="3:74" s="1" customFormat="1" ht="12">
      <c r="C41" s="273" t="s">
        <v>200</v>
      </c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89"/>
      <c r="V41" s="90"/>
      <c r="W41" s="247" t="s">
        <v>21</v>
      </c>
      <c r="X41" s="247"/>
      <c r="Y41" s="247"/>
      <c r="Z41" s="247"/>
      <c r="AA41" s="247"/>
      <c r="AB41" s="247"/>
      <c r="AC41" s="247"/>
      <c r="AD41" s="247"/>
      <c r="AE41" s="264" t="s">
        <v>21</v>
      </c>
      <c r="AF41" s="264"/>
      <c r="AG41" s="264"/>
      <c r="AH41" s="264"/>
      <c r="AI41" s="264"/>
      <c r="AJ41" s="264"/>
      <c r="AK41" s="264"/>
      <c r="AL41" s="264"/>
      <c r="AM41" s="264"/>
      <c r="AN41" s="264" t="s">
        <v>21</v>
      </c>
      <c r="AO41" s="264"/>
      <c r="AP41" s="264"/>
      <c r="AQ41" s="264"/>
      <c r="AR41" s="264"/>
      <c r="AS41" s="264"/>
      <c r="AT41" s="264"/>
      <c r="AU41" s="264"/>
      <c r="AV41" s="264"/>
      <c r="AW41" s="265" t="s">
        <v>21</v>
      </c>
      <c r="AX41" s="265"/>
      <c r="AY41" s="265"/>
      <c r="AZ41" s="265"/>
      <c r="BA41" s="265"/>
      <c r="BB41" s="265"/>
      <c r="BC41" s="265"/>
      <c r="BD41" s="265"/>
      <c r="BE41" s="265"/>
      <c r="BF41" s="265"/>
      <c r="BG41" s="265"/>
      <c r="BH41" s="265" t="s">
        <v>21</v>
      </c>
      <c r="BI41" s="265"/>
      <c r="BJ41" s="265"/>
      <c r="BK41" s="265"/>
      <c r="BL41" s="265"/>
      <c r="BM41" s="265"/>
      <c r="BN41" s="265"/>
      <c r="BO41" s="265"/>
      <c r="BP41" s="265" t="s">
        <v>21</v>
      </c>
      <c r="BQ41" s="265"/>
      <c r="BR41" s="265"/>
      <c r="BS41" s="265"/>
      <c r="BT41" s="265"/>
      <c r="BU41" s="265"/>
      <c r="BV41" s="97" t="s">
        <v>21</v>
      </c>
    </row>
    <row r="42" spans="3:74" s="1" customFormat="1" ht="12">
      <c r="C42" s="273" t="s">
        <v>201</v>
      </c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89"/>
      <c r="V42" s="90"/>
      <c r="W42" s="247" t="s">
        <v>21</v>
      </c>
      <c r="X42" s="247"/>
      <c r="Y42" s="247"/>
      <c r="Z42" s="247"/>
      <c r="AA42" s="247"/>
      <c r="AB42" s="247"/>
      <c r="AC42" s="247"/>
      <c r="AD42" s="247"/>
      <c r="AE42" s="264" t="s">
        <v>21</v>
      </c>
      <c r="AF42" s="264"/>
      <c r="AG42" s="264"/>
      <c r="AH42" s="264"/>
      <c r="AI42" s="264"/>
      <c r="AJ42" s="264"/>
      <c r="AK42" s="264"/>
      <c r="AL42" s="264"/>
      <c r="AM42" s="264"/>
      <c r="AN42" s="264" t="s">
        <v>21</v>
      </c>
      <c r="AO42" s="264"/>
      <c r="AP42" s="264"/>
      <c r="AQ42" s="264"/>
      <c r="AR42" s="264"/>
      <c r="AS42" s="264"/>
      <c r="AT42" s="264"/>
      <c r="AU42" s="264"/>
      <c r="AV42" s="264"/>
      <c r="AW42" s="265" t="s">
        <v>21</v>
      </c>
      <c r="AX42" s="265"/>
      <c r="AY42" s="265"/>
      <c r="AZ42" s="265"/>
      <c r="BA42" s="265"/>
      <c r="BB42" s="265"/>
      <c r="BC42" s="265"/>
      <c r="BD42" s="265"/>
      <c r="BE42" s="265"/>
      <c r="BF42" s="265"/>
      <c r="BG42" s="265"/>
      <c r="BH42" s="265" t="s">
        <v>21</v>
      </c>
      <c r="BI42" s="265"/>
      <c r="BJ42" s="265"/>
      <c r="BK42" s="265"/>
      <c r="BL42" s="265"/>
      <c r="BM42" s="265"/>
      <c r="BN42" s="265"/>
      <c r="BO42" s="265"/>
      <c r="BP42" s="265" t="s">
        <v>21</v>
      </c>
      <c r="BQ42" s="265"/>
      <c r="BR42" s="265"/>
      <c r="BS42" s="265"/>
      <c r="BT42" s="265"/>
      <c r="BU42" s="265"/>
      <c r="BV42" s="97" t="s">
        <v>21</v>
      </c>
    </row>
    <row r="43" spans="3:74" s="1" customFormat="1" ht="12">
      <c r="C43" s="273" t="s">
        <v>202</v>
      </c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63">
        <v>311</v>
      </c>
      <c r="V43" s="263"/>
      <c r="W43" s="247" t="s">
        <v>21</v>
      </c>
      <c r="X43" s="247"/>
      <c r="Y43" s="247"/>
      <c r="Z43" s="247"/>
      <c r="AA43" s="247"/>
      <c r="AB43" s="247"/>
      <c r="AC43" s="247"/>
      <c r="AD43" s="247"/>
      <c r="AE43" s="264" t="s">
        <v>21</v>
      </c>
      <c r="AF43" s="264"/>
      <c r="AG43" s="264"/>
      <c r="AH43" s="264"/>
      <c r="AI43" s="264"/>
      <c r="AJ43" s="264"/>
      <c r="AK43" s="264"/>
      <c r="AL43" s="264"/>
      <c r="AM43" s="264"/>
      <c r="AN43" s="264" t="s">
        <v>21</v>
      </c>
      <c r="AO43" s="264"/>
      <c r="AP43" s="264"/>
      <c r="AQ43" s="264"/>
      <c r="AR43" s="264"/>
      <c r="AS43" s="264"/>
      <c r="AT43" s="264"/>
      <c r="AU43" s="264"/>
      <c r="AV43" s="264"/>
      <c r="AW43" s="265" t="s">
        <v>21</v>
      </c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265" t="s">
        <v>21</v>
      </c>
      <c r="BI43" s="265"/>
      <c r="BJ43" s="265"/>
      <c r="BK43" s="265"/>
      <c r="BL43" s="265"/>
      <c r="BM43" s="265"/>
      <c r="BN43" s="265"/>
      <c r="BO43" s="265"/>
      <c r="BP43" s="265" t="s">
        <v>21</v>
      </c>
      <c r="BQ43" s="265"/>
      <c r="BR43" s="265"/>
      <c r="BS43" s="265"/>
      <c r="BT43" s="265"/>
      <c r="BU43" s="265"/>
      <c r="BV43" s="97" t="s">
        <v>21</v>
      </c>
    </row>
    <row r="44" spans="3:74" s="1" customFormat="1" ht="12">
      <c r="C44" s="273" t="s">
        <v>203</v>
      </c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63">
        <v>312</v>
      </c>
      <c r="V44" s="263"/>
      <c r="W44" s="247" t="s">
        <v>21</v>
      </c>
      <c r="X44" s="247"/>
      <c r="Y44" s="247"/>
      <c r="Z44" s="247"/>
      <c r="AA44" s="247"/>
      <c r="AB44" s="247"/>
      <c r="AC44" s="247"/>
      <c r="AD44" s="247"/>
      <c r="AE44" s="264" t="s">
        <v>21</v>
      </c>
      <c r="AF44" s="264"/>
      <c r="AG44" s="264"/>
      <c r="AH44" s="264"/>
      <c r="AI44" s="264"/>
      <c r="AJ44" s="264"/>
      <c r="AK44" s="264"/>
      <c r="AL44" s="264"/>
      <c r="AM44" s="264"/>
      <c r="AN44" s="264" t="s">
        <v>21</v>
      </c>
      <c r="AO44" s="264"/>
      <c r="AP44" s="264"/>
      <c r="AQ44" s="264"/>
      <c r="AR44" s="264"/>
      <c r="AS44" s="264"/>
      <c r="AT44" s="264"/>
      <c r="AU44" s="264"/>
      <c r="AV44" s="264"/>
      <c r="AW44" s="265" t="s">
        <v>21</v>
      </c>
      <c r="AX44" s="265"/>
      <c r="AY44" s="265"/>
      <c r="AZ44" s="265"/>
      <c r="BA44" s="265"/>
      <c r="BB44" s="265"/>
      <c r="BC44" s="265"/>
      <c r="BD44" s="265"/>
      <c r="BE44" s="265"/>
      <c r="BF44" s="265"/>
      <c r="BG44" s="265"/>
      <c r="BH44" s="265" t="s">
        <v>21</v>
      </c>
      <c r="BI44" s="265"/>
      <c r="BJ44" s="265"/>
      <c r="BK44" s="265"/>
      <c r="BL44" s="265"/>
      <c r="BM44" s="265"/>
      <c r="BN44" s="265"/>
      <c r="BO44" s="265"/>
      <c r="BP44" s="265" t="s">
        <v>21</v>
      </c>
      <c r="BQ44" s="265"/>
      <c r="BR44" s="265"/>
      <c r="BS44" s="265"/>
      <c r="BT44" s="265"/>
      <c r="BU44" s="265"/>
      <c r="BV44" s="97" t="s">
        <v>21</v>
      </c>
    </row>
    <row r="45" spans="3:74" s="1" customFormat="1" ht="12">
      <c r="C45" s="273" t="s">
        <v>204</v>
      </c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63">
        <v>313</v>
      </c>
      <c r="V45" s="263"/>
      <c r="W45" s="247" t="s">
        <v>21</v>
      </c>
      <c r="X45" s="247"/>
      <c r="Y45" s="247"/>
      <c r="Z45" s="247"/>
      <c r="AA45" s="247"/>
      <c r="AB45" s="247"/>
      <c r="AC45" s="247"/>
      <c r="AD45" s="247"/>
      <c r="AE45" s="264" t="s">
        <v>21</v>
      </c>
      <c r="AF45" s="264"/>
      <c r="AG45" s="264"/>
      <c r="AH45" s="264"/>
      <c r="AI45" s="264"/>
      <c r="AJ45" s="264"/>
      <c r="AK45" s="264"/>
      <c r="AL45" s="264"/>
      <c r="AM45" s="264"/>
      <c r="AN45" s="264" t="s">
        <v>21</v>
      </c>
      <c r="AO45" s="264"/>
      <c r="AP45" s="264"/>
      <c r="AQ45" s="264"/>
      <c r="AR45" s="264"/>
      <c r="AS45" s="264"/>
      <c r="AT45" s="264"/>
      <c r="AU45" s="264"/>
      <c r="AV45" s="264"/>
      <c r="AW45" s="265" t="s">
        <v>21</v>
      </c>
      <c r="AX45" s="265"/>
      <c r="AY45" s="265"/>
      <c r="AZ45" s="265"/>
      <c r="BA45" s="265"/>
      <c r="BB45" s="265"/>
      <c r="BC45" s="265"/>
      <c r="BD45" s="265"/>
      <c r="BE45" s="265"/>
      <c r="BF45" s="265"/>
      <c r="BG45" s="265"/>
      <c r="BH45" s="265" t="s">
        <v>21</v>
      </c>
      <c r="BI45" s="265"/>
      <c r="BJ45" s="265"/>
      <c r="BK45" s="265"/>
      <c r="BL45" s="265"/>
      <c r="BM45" s="265"/>
      <c r="BN45" s="265"/>
      <c r="BO45" s="265"/>
      <c r="BP45" s="265" t="s">
        <v>21</v>
      </c>
      <c r="BQ45" s="265"/>
      <c r="BR45" s="265"/>
      <c r="BS45" s="265"/>
      <c r="BT45" s="265"/>
      <c r="BU45" s="265"/>
      <c r="BV45" s="97" t="s">
        <v>21</v>
      </c>
    </row>
    <row r="46" spans="3:74" s="1" customFormat="1" ht="12">
      <c r="C46" s="273" t="s">
        <v>205</v>
      </c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63">
        <v>314</v>
      </c>
      <c r="V46" s="263"/>
      <c r="W46" s="247" t="s">
        <v>21</v>
      </c>
      <c r="X46" s="247"/>
      <c r="Y46" s="247"/>
      <c r="Z46" s="247"/>
      <c r="AA46" s="247"/>
      <c r="AB46" s="247"/>
      <c r="AC46" s="247"/>
      <c r="AD46" s="247"/>
      <c r="AE46" s="264" t="s">
        <v>21</v>
      </c>
      <c r="AF46" s="264"/>
      <c r="AG46" s="264"/>
      <c r="AH46" s="264"/>
      <c r="AI46" s="264"/>
      <c r="AJ46" s="264"/>
      <c r="AK46" s="264"/>
      <c r="AL46" s="264"/>
      <c r="AM46" s="264"/>
      <c r="AN46" s="264" t="s">
        <v>21</v>
      </c>
      <c r="AO46" s="264"/>
      <c r="AP46" s="264"/>
      <c r="AQ46" s="264"/>
      <c r="AR46" s="264"/>
      <c r="AS46" s="264"/>
      <c r="AT46" s="264"/>
      <c r="AU46" s="264"/>
      <c r="AV46" s="264"/>
      <c r="AW46" s="265" t="s">
        <v>21</v>
      </c>
      <c r="AX46" s="265"/>
      <c r="AY46" s="265"/>
      <c r="AZ46" s="265"/>
      <c r="BA46" s="265"/>
      <c r="BB46" s="265"/>
      <c r="BC46" s="265"/>
      <c r="BD46" s="265"/>
      <c r="BE46" s="265"/>
      <c r="BF46" s="265"/>
      <c r="BG46" s="265"/>
      <c r="BH46" s="265" t="s">
        <v>21</v>
      </c>
      <c r="BI46" s="265"/>
      <c r="BJ46" s="265"/>
      <c r="BK46" s="265"/>
      <c r="BL46" s="265"/>
      <c r="BM46" s="265"/>
      <c r="BN46" s="265"/>
      <c r="BO46" s="265"/>
      <c r="BP46" s="265" t="s">
        <v>21</v>
      </c>
      <c r="BQ46" s="265"/>
      <c r="BR46" s="265"/>
      <c r="BS46" s="265"/>
      <c r="BT46" s="265"/>
      <c r="BU46" s="265"/>
      <c r="BV46" s="97" t="s">
        <v>21</v>
      </c>
    </row>
    <row r="47" spans="3:74" s="1" customFormat="1" ht="12">
      <c r="C47" s="273" t="s">
        <v>206</v>
      </c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63">
        <v>315</v>
      </c>
      <c r="V47" s="263"/>
      <c r="W47" s="247" t="s">
        <v>21</v>
      </c>
      <c r="X47" s="247"/>
      <c r="Y47" s="247"/>
      <c r="Z47" s="247"/>
      <c r="AA47" s="247"/>
      <c r="AB47" s="247"/>
      <c r="AC47" s="247"/>
      <c r="AD47" s="247"/>
      <c r="AE47" s="264" t="s">
        <v>21</v>
      </c>
      <c r="AF47" s="264"/>
      <c r="AG47" s="264"/>
      <c r="AH47" s="264"/>
      <c r="AI47" s="264"/>
      <c r="AJ47" s="264"/>
      <c r="AK47" s="264"/>
      <c r="AL47" s="264"/>
      <c r="AM47" s="264"/>
      <c r="AN47" s="264" t="s">
        <v>21</v>
      </c>
      <c r="AO47" s="264"/>
      <c r="AP47" s="264"/>
      <c r="AQ47" s="264"/>
      <c r="AR47" s="264"/>
      <c r="AS47" s="264"/>
      <c r="AT47" s="264"/>
      <c r="AU47" s="264"/>
      <c r="AV47" s="264"/>
      <c r="AW47" s="265" t="s">
        <v>21</v>
      </c>
      <c r="AX47" s="265"/>
      <c r="AY47" s="265"/>
      <c r="AZ47" s="265"/>
      <c r="BA47" s="265"/>
      <c r="BB47" s="265"/>
      <c r="BC47" s="265"/>
      <c r="BD47" s="265"/>
      <c r="BE47" s="265"/>
      <c r="BF47" s="265"/>
      <c r="BG47" s="265"/>
      <c r="BH47" s="289">
        <f>-422649471.24/1000</f>
        <v>-422649.47123999998</v>
      </c>
      <c r="BI47" s="289"/>
      <c r="BJ47" s="289"/>
      <c r="BK47" s="289"/>
      <c r="BL47" s="289"/>
      <c r="BM47" s="289"/>
      <c r="BN47" s="289"/>
      <c r="BO47" s="289"/>
      <c r="BP47" s="265" t="s">
        <v>21</v>
      </c>
      <c r="BQ47" s="265"/>
      <c r="BR47" s="265"/>
      <c r="BS47" s="265"/>
      <c r="BT47" s="265"/>
      <c r="BU47" s="265"/>
      <c r="BV47" s="97" t="s">
        <v>21</v>
      </c>
    </row>
    <row r="48" spans="3:74" s="1" customFormat="1" ht="12">
      <c r="C48" s="273" t="s">
        <v>207</v>
      </c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63">
        <v>316</v>
      </c>
      <c r="V48" s="263"/>
      <c r="W48" s="247" t="s">
        <v>21</v>
      </c>
      <c r="X48" s="247"/>
      <c r="Y48" s="247"/>
      <c r="Z48" s="247"/>
      <c r="AA48" s="247"/>
      <c r="AB48" s="247"/>
      <c r="AC48" s="247"/>
      <c r="AD48" s="247"/>
      <c r="AE48" s="264" t="s">
        <v>21</v>
      </c>
      <c r="AF48" s="264"/>
      <c r="AG48" s="264"/>
      <c r="AH48" s="264"/>
      <c r="AI48" s="264"/>
      <c r="AJ48" s="264"/>
      <c r="AK48" s="264"/>
      <c r="AL48" s="264"/>
      <c r="AM48" s="264"/>
      <c r="AN48" s="264" t="s">
        <v>21</v>
      </c>
      <c r="AO48" s="264"/>
      <c r="AP48" s="264"/>
      <c r="AQ48" s="264"/>
      <c r="AR48" s="264"/>
      <c r="AS48" s="264"/>
      <c r="AT48" s="264"/>
      <c r="AU48" s="264"/>
      <c r="AV48" s="264"/>
      <c r="AW48" s="265" t="s">
        <v>21</v>
      </c>
      <c r="AX48" s="265"/>
      <c r="AY48" s="265"/>
      <c r="AZ48" s="265"/>
      <c r="BA48" s="265"/>
      <c r="BB48" s="265"/>
      <c r="BC48" s="265"/>
      <c r="BD48" s="265"/>
      <c r="BE48" s="265"/>
      <c r="BF48" s="265"/>
      <c r="BG48" s="265"/>
      <c r="BH48" s="265" t="s">
        <v>21</v>
      </c>
      <c r="BI48" s="265"/>
      <c r="BJ48" s="265"/>
      <c r="BK48" s="265"/>
      <c r="BL48" s="265"/>
      <c r="BM48" s="265"/>
      <c r="BN48" s="265"/>
      <c r="BO48" s="265"/>
      <c r="BP48" s="265" t="s">
        <v>21</v>
      </c>
      <c r="BQ48" s="265"/>
      <c r="BR48" s="265"/>
      <c r="BS48" s="265"/>
      <c r="BT48" s="265"/>
      <c r="BU48" s="265"/>
      <c r="BV48" s="97" t="s">
        <v>21</v>
      </c>
    </row>
    <row r="49" spans="3:74" s="1" customFormat="1" ht="12">
      <c r="C49" s="273" t="s">
        <v>208</v>
      </c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63">
        <v>317</v>
      </c>
      <c r="V49" s="263"/>
      <c r="W49" s="209"/>
      <c r="X49" s="209"/>
      <c r="Y49" s="209"/>
      <c r="Z49" s="209"/>
      <c r="AA49" s="209"/>
      <c r="AB49" s="209"/>
      <c r="AC49" s="209"/>
      <c r="AD49" s="209"/>
      <c r="AE49" s="264" t="s">
        <v>21</v>
      </c>
      <c r="AF49" s="264"/>
      <c r="AG49" s="264"/>
      <c r="AH49" s="264"/>
      <c r="AI49" s="264"/>
      <c r="AJ49" s="264"/>
      <c r="AK49" s="264"/>
      <c r="AL49" s="264"/>
      <c r="AM49" s="264"/>
      <c r="AN49" s="264" t="s">
        <v>21</v>
      </c>
      <c r="AO49" s="264"/>
      <c r="AP49" s="264"/>
      <c r="AQ49" s="264"/>
      <c r="AR49" s="264"/>
      <c r="AS49" s="264"/>
      <c r="AT49" s="264"/>
      <c r="AU49" s="264"/>
      <c r="AV49" s="264"/>
      <c r="AW49" s="265" t="s">
        <v>21</v>
      </c>
      <c r="AX49" s="265"/>
      <c r="AY49" s="265"/>
      <c r="AZ49" s="265"/>
      <c r="BA49" s="265"/>
      <c r="BB49" s="265"/>
      <c r="BC49" s="265"/>
      <c r="BD49" s="265"/>
      <c r="BE49" s="265"/>
      <c r="BF49" s="265"/>
      <c r="BG49" s="265"/>
      <c r="BH49" s="289"/>
      <c r="BI49" s="289"/>
      <c r="BJ49" s="289"/>
      <c r="BK49" s="289"/>
      <c r="BL49" s="289"/>
      <c r="BM49" s="289"/>
      <c r="BN49" s="289"/>
      <c r="BO49" s="289"/>
      <c r="BP49" s="265" t="s">
        <v>21</v>
      </c>
      <c r="BQ49" s="265"/>
      <c r="BR49" s="265"/>
      <c r="BS49" s="265"/>
      <c r="BT49" s="265"/>
      <c r="BU49" s="265"/>
      <c r="BV49" s="83">
        <f>SUM(W49:BU49)</f>
        <v>0</v>
      </c>
    </row>
    <row r="50" spans="3:74" s="1" customFormat="1" ht="12">
      <c r="C50" s="273" t="s">
        <v>209</v>
      </c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63">
        <v>318</v>
      </c>
      <c r="V50" s="263"/>
      <c r="W50" s="247" t="s">
        <v>21</v>
      </c>
      <c r="X50" s="247"/>
      <c r="Y50" s="247"/>
      <c r="Z50" s="247"/>
      <c r="AA50" s="247"/>
      <c r="AB50" s="247"/>
      <c r="AC50" s="247"/>
      <c r="AD50" s="247"/>
      <c r="AE50" s="264" t="s">
        <v>21</v>
      </c>
      <c r="AF50" s="264"/>
      <c r="AG50" s="264"/>
      <c r="AH50" s="264"/>
      <c r="AI50" s="264"/>
      <c r="AJ50" s="264"/>
      <c r="AK50" s="264"/>
      <c r="AL50" s="264"/>
      <c r="AM50" s="264"/>
      <c r="AN50" s="264" t="s">
        <v>21</v>
      </c>
      <c r="AO50" s="264"/>
      <c r="AP50" s="264"/>
      <c r="AQ50" s="264"/>
      <c r="AR50" s="264"/>
      <c r="AS50" s="264"/>
      <c r="AT50" s="264"/>
      <c r="AU50" s="264"/>
      <c r="AV50" s="264"/>
      <c r="AW50" s="265" t="s">
        <v>21</v>
      </c>
      <c r="AX50" s="265"/>
      <c r="AY50" s="265"/>
      <c r="AZ50" s="265"/>
      <c r="BA50" s="265"/>
      <c r="BB50" s="265"/>
      <c r="BC50" s="265"/>
      <c r="BD50" s="265"/>
      <c r="BE50" s="265"/>
      <c r="BF50" s="265"/>
      <c r="BG50" s="265"/>
      <c r="BH50" s="265" t="s">
        <v>21</v>
      </c>
      <c r="BI50" s="265"/>
      <c r="BJ50" s="265"/>
      <c r="BK50" s="265"/>
      <c r="BL50" s="265"/>
      <c r="BM50" s="265"/>
      <c r="BN50" s="265"/>
      <c r="BO50" s="265"/>
      <c r="BP50" s="265" t="s">
        <v>21</v>
      </c>
      <c r="BQ50" s="265"/>
      <c r="BR50" s="265"/>
      <c r="BS50" s="265"/>
      <c r="BT50" s="265"/>
      <c r="BU50" s="265"/>
      <c r="BV50" s="97" t="s">
        <v>21</v>
      </c>
    </row>
    <row r="51" spans="3:74" s="1" customFormat="1" ht="24.6" customHeight="1">
      <c r="C51" s="290" t="s">
        <v>226</v>
      </c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60">
        <v>400</v>
      </c>
      <c r="V51" s="260"/>
      <c r="W51" s="257">
        <f>W18+W36</f>
        <v>1350000</v>
      </c>
      <c r="X51" s="257"/>
      <c r="Y51" s="257"/>
      <c r="Z51" s="257"/>
      <c r="AA51" s="257"/>
      <c r="AB51" s="257"/>
      <c r="AC51" s="257"/>
      <c r="AD51" s="257"/>
      <c r="AE51" s="258">
        <v>0</v>
      </c>
      <c r="AF51" s="258"/>
      <c r="AG51" s="258"/>
      <c r="AH51" s="258"/>
      <c r="AI51" s="258"/>
      <c r="AJ51" s="258"/>
      <c r="AK51" s="258"/>
      <c r="AL51" s="258"/>
      <c r="AM51" s="258"/>
      <c r="AN51" s="258">
        <v>0</v>
      </c>
      <c r="AO51" s="258"/>
      <c r="AP51" s="258"/>
      <c r="AQ51" s="258"/>
      <c r="AR51" s="258"/>
      <c r="AS51" s="258"/>
      <c r="AT51" s="258"/>
      <c r="AU51" s="258"/>
      <c r="AV51" s="258"/>
      <c r="AW51" s="258">
        <v>0</v>
      </c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7">
        <f>BH18+BH19+BH36</f>
        <v>818931.02876000002</v>
      </c>
      <c r="BI51" s="257"/>
      <c r="BJ51" s="257"/>
      <c r="BK51" s="257"/>
      <c r="BL51" s="257"/>
      <c r="BM51" s="257"/>
      <c r="BN51" s="257"/>
      <c r="BO51" s="257"/>
      <c r="BP51" s="258">
        <v>0</v>
      </c>
      <c r="BQ51" s="258"/>
      <c r="BR51" s="258"/>
      <c r="BS51" s="258"/>
      <c r="BT51" s="258"/>
      <c r="BU51" s="258"/>
      <c r="BV51" s="83">
        <f>SUM(W51:BU51)</f>
        <v>2168931.0287600001</v>
      </c>
    </row>
    <row r="52" spans="3:74" s="1" customFormat="1" ht="13.8" customHeight="1">
      <c r="C52" s="273" t="s">
        <v>210</v>
      </c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63">
        <v>401</v>
      </c>
      <c r="V52" s="263"/>
      <c r="W52" s="247" t="s">
        <v>21</v>
      </c>
      <c r="X52" s="247"/>
      <c r="Y52" s="247"/>
      <c r="Z52" s="247"/>
      <c r="AA52" s="247"/>
      <c r="AB52" s="247"/>
      <c r="AC52" s="247"/>
      <c r="AD52" s="247"/>
      <c r="AE52" s="264" t="s">
        <v>21</v>
      </c>
      <c r="AF52" s="264"/>
      <c r="AG52" s="264"/>
      <c r="AH52" s="264"/>
      <c r="AI52" s="264"/>
      <c r="AJ52" s="264"/>
      <c r="AK52" s="264"/>
      <c r="AL52" s="264"/>
      <c r="AM52" s="264"/>
      <c r="AN52" s="264" t="s">
        <v>21</v>
      </c>
      <c r="AO52" s="264"/>
      <c r="AP52" s="264"/>
      <c r="AQ52" s="264"/>
      <c r="AR52" s="264"/>
      <c r="AS52" s="264"/>
      <c r="AT52" s="264"/>
      <c r="AU52" s="264"/>
      <c r="AV52" s="264"/>
      <c r="AW52" s="265" t="s">
        <v>21</v>
      </c>
      <c r="AX52" s="265"/>
      <c r="AY52" s="265"/>
      <c r="AZ52" s="265"/>
      <c r="BA52" s="265"/>
      <c r="BB52" s="265"/>
      <c r="BC52" s="265"/>
      <c r="BD52" s="265"/>
      <c r="BE52" s="265"/>
      <c r="BF52" s="265"/>
      <c r="BG52" s="265"/>
      <c r="BH52" s="265" t="s">
        <v>21</v>
      </c>
      <c r="BI52" s="265"/>
      <c r="BJ52" s="265"/>
      <c r="BK52" s="265"/>
      <c r="BL52" s="265"/>
      <c r="BM52" s="265"/>
      <c r="BN52" s="265"/>
      <c r="BO52" s="265"/>
      <c r="BP52" s="265" t="s">
        <v>21</v>
      </c>
      <c r="BQ52" s="265"/>
      <c r="BR52" s="265"/>
      <c r="BS52" s="265"/>
      <c r="BT52" s="265"/>
      <c r="BU52" s="265"/>
      <c r="BV52" s="97" t="s">
        <v>21</v>
      </c>
    </row>
    <row r="53" spans="3:74" s="1" customFormat="1" ht="23.4" customHeight="1">
      <c r="C53" s="259" t="s">
        <v>211</v>
      </c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60">
        <v>500</v>
      </c>
      <c r="V53" s="260"/>
      <c r="W53" s="257">
        <f>1350000000/1000</f>
        <v>1350000</v>
      </c>
      <c r="X53" s="257"/>
      <c r="Y53" s="257"/>
      <c r="Z53" s="257"/>
      <c r="AA53" s="257"/>
      <c r="AB53" s="257"/>
      <c r="AC53" s="257"/>
      <c r="AD53" s="257"/>
      <c r="AE53" s="258">
        <v>0</v>
      </c>
      <c r="AF53" s="258"/>
      <c r="AG53" s="258"/>
      <c r="AH53" s="258"/>
      <c r="AI53" s="258"/>
      <c r="AJ53" s="258"/>
      <c r="AK53" s="258"/>
      <c r="AL53" s="258"/>
      <c r="AM53" s="258"/>
      <c r="AN53" s="258">
        <v>0</v>
      </c>
      <c r="AO53" s="258"/>
      <c r="AP53" s="258"/>
      <c r="AQ53" s="258"/>
      <c r="AR53" s="258"/>
      <c r="AS53" s="258"/>
      <c r="AT53" s="258"/>
      <c r="AU53" s="258"/>
      <c r="AV53" s="258"/>
      <c r="AW53" s="258">
        <v>0</v>
      </c>
      <c r="AX53" s="258"/>
      <c r="AY53" s="258"/>
      <c r="AZ53" s="258"/>
      <c r="BA53" s="258"/>
      <c r="BB53" s="258"/>
      <c r="BC53" s="258"/>
      <c r="BD53" s="258"/>
      <c r="BE53" s="258"/>
      <c r="BF53" s="258"/>
      <c r="BG53" s="258"/>
      <c r="BH53" s="257">
        <f>BH51</f>
        <v>818931.02876000002</v>
      </c>
      <c r="BI53" s="257"/>
      <c r="BJ53" s="257"/>
      <c r="BK53" s="257"/>
      <c r="BL53" s="257"/>
      <c r="BM53" s="257"/>
      <c r="BN53" s="257"/>
      <c r="BO53" s="257"/>
      <c r="BP53" s="258">
        <v>0</v>
      </c>
      <c r="BQ53" s="258"/>
      <c r="BR53" s="258"/>
      <c r="BS53" s="258"/>
      <c r="BT53" s="258"/>
      <c r="BU53" s="258"/>
      <c r="BV53" s="83">
        <f>SUM(W53:BU53)</f>
        <v>2168931.0287600001</v>
      </c>
    </row>
    <row r="54" spans="3:74" s="1" customFormat="1" ht="24" customHeight="1">
      <c r="C54" s="259" t="s">
        <v>212</v>
      </c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60">
        <v>600</v>
      </c>
      <c r="V54" s="260"/>
      <c r="W54" s="258">
        <v>0</v>
      </c>
      <c r="X54" s="258"/>
      <c r="Y54" s="258"/>
      <c r="Z54" s="258"/>
      <c r="AA54" s="258"/>
      <c r="AB54" s="258"/>
      <c r="AC54" s="258"/>
      <c r="AD54" s="258"/>
      <c r="AE54" s="258">
        <v>0</v>
      </c>
      <c r="AF54" s="258"/>
      <c r="AG54" s="258"/>
      <c r="AH54" s="258"/>
      <c r="AI54" s="258"/>
      <c r="AJ54" s="258"/>
      <c r="AK54" s="258"/>
      <c r="AL54" s="258"/>
      <c r="AM54" s="258"/>
      <c r="AN54" s="258">
        <v>0</v>
      </c>
      <c r="AO54" s="258"/>
      <c r="AP54" s="258"/>
      <c r="AQ54" s="258"/>
      <c r="AR54" s="258"/>
      <c r="AS54" s="258"/>
      <c r="AT54" s="258"/>
      <c r="AU54" s="258"/>
      <c r="AV54" s="258"/>
      <c r="AW54" s="258">
        <v>0</v>
      </c>
      <c r="AX54" s="258"/>
      <c r="AY54" s="258"/>
      <c r="AZ54" s="258"/>
      <c r="BA54" s="258"/>
      <c r="BB54" s="258"/>
      <c r="BC54" s="258"/>
      <c r="BD54" s="258"/>
      <c r="BE54" s="258"/>
      <c r="BF54" s="258"/>
      <c r="BG54" s="258"/>
      <c r="BH54" s="257">
        <f>BH55</f>
        <v>321462</v>
      </c>
      <c r="BI54" s="257"/>
      <c r="BJ54" s="257"/>
      <c r="BK54" s="257"/>
      <c r="BL54" s="257"/>
      <c r="BM54" s="257"/>
      <c r="BN54" s="257"/>
      <c r="BO54" s="257"/>
      <c r="BP54" s="285">
        <v>0</v>
      </c>
      <c r="BQ54" s="285"/>
      <c r="BR54" s="285"/>
      <c r="BS54" s="285"/>
      <c r="BT54" s="285"/>
      <c r="BU54" s="285"/>
      <c r="BV54" s="83">
        <f>SUM(W54:BU54)</f>
        <v>321462</v>
      </c>
    </row>
    <row r="55" spans="3:74" s="1" customFormat="1" ht="12">
      <c r="C55" s="262" t="s">
        <v>191</v>
      </c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3">
        <v>610</v>
      </c>
      <c r="V55" s="263"/>
      <c r="W55" s="247" t="s">
        <v>21</v>
      </c>
      <c r="X55" s="247"/>
      <c r="Y55" s="247"/>
      <c r="Z55" s="247"/>
      <c r="AA55" s="247"/>
      <c r="AB55" s="247"/>
      <c r="AC55" s="247"/>
      <c r="AD55" s="247"/>
      <c r="AE55" s="264" t="s">
        <v>21</v>
      </c>
      <c r="AF55" s="264"/>
      <c r="AG55" s="264"/>
      <c r="AH55" s="264"/>
      <c r="AI55" s="264"/>
      <c r="AJ55" s="264"/>
      <c r="AK55" s="264"/>
      <c r="AL55" s="264"/>
      <c r="AM55" s="264"/>
      <c r="AN55" s="264" t="s">
        <v>21</v>
      </c>
      <c r="AO55" s="264"/>
      <c r="AP55" s="264"/>
      <c r="AQ55" s="264"/>
      <c r="AR55" s="264"/>
      <c r="AS55" s="264"/>
      <c r="AT55" s="264"/>
      <c r="AU55" s="264"/>
      <c r="AV55" s="264"/>
      <c r="AW55" s="280">
        <v>0</v>
      </c>
      <c r="AX55" s="280"/>
      <c r="AY55" s="280"/>
      <c r="AZ55" s="280"/>
      <c r="BA55" s="280"/>
      <c r="BB55" s="280"/>
      <c r="BC55" s="280"/>
      <c r="BD55" s="280"/>
      <c r="BE55" s="280"/>
      <c r="BF55" s="280"/>
      <c r="BG55" s="280"/>
      <c r="BH55" s="289">
        <v>321462</v>
      </c>
      <c r="BI55" s="289"/>
      <c r="BJ55" s="289"/>
      <c r="BK55" s="289"/>
      <c r="BL55" s="289"/>
      <c r="BM55" s="289"/>
      <c r="BN55" s="289"/>
      <c r="BO55" s="289"/>
      <c r="BP55" s="280">
        <v>0</v>
      </c>
      <c r="BQ55" s="280"/>
      <c r="BR55" s="280"/>
      <c r="BS55" s="280"/>
      <c r="BT55" s="280"/>
      <c r="BU55" s="280"/>
      <c r="BV55" s="83">
        <f>SUM(W55:BU55)</f>
        <v>321462</v>
      </c>
    </row>
    <row r="56" spans="3:74" s="1" customFormat="1" ht="24" customHeight="1">
      <c r="C56" s="259" t="s">
        <v>213</v>
      </c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60">
        <v>620</v>
      </c>
      <c r="V56" s="260"/>
      <c r="W56" s="258">
        <v>0</v>
      </c>
      <c r="X56" s="258"/>
      <c r="Y56" s="258"/>
      <c r="Z56" s="258"/>
      <c r="AA56" s="258"/>
      <c r="AB56" s="258"/>
      <c r="AC56" s="258"/>
      <c r="AD56" s="258"/>
      <c r="AE56" s="287" t="s">
        <v>21</v>
      </c>
      <c r="AF56" s="287"/>
      <c r="AG56" s="287"/>
      <c r="AH56" s="287"/>
      <c r="AI56" s="287"/>
      <c r="AJ56" s="287"/>
      <c r="AK56" s="287"/>
      <c r="AL56" s="287"/>
      <c r="AM56" s="287"/>
      <c r="AN56" s="287" t="s">
        <v>21</v>
      </c>
      <c r="AO56" s="287"/>
      <c r="AP56" s="287"/>
      <c r="AQ56" s="287"/>
      <c r="AR56" s="287"/>
      <c r="AS56" s="287"/>
      <c r="AT56" s="287"/>
      <c r="AU56" s="287"/>
      <c r="AV56" s="287"/>
      <c r="AW56" s="288">
        <v>0</v>
      </c>
      <c r="AX56" s="288"/>
      <c r="AY56" s="288"/>
      <c r="AZ56" s="288"/>
      <c r="BA56" s="288"/>
      <c r="BB56" s="288"/>
      <c r="BC56" s="288"/>
      <c r="BD56" s="288"/>
      <c r="BE56" s="288"/>
      <c r="BF56" s="288"/>
      <c r="BG56" s="288"/>
      <c r="BH56" s="258">
        <v>0</v>
      </c>
      <c r="BI56" s="258"/>
      <c r="BJ56" s="258"/>
      <c r="BK56" s="258"/>
      <c r="BL56" s="258"/>
      <c r="BM56" s="258"/>
      <c r="BN56" s="258"/>
      <c r="BO56" s="258"/>
      <c r="BP56" s="285">
        <v>0</v>
      </c>
      <c r="BQ56" s="285"/>
      <c r="BR56" s="285"/>
      <c r="BS56" s="285"/>
      <c r="BT56" s="285"/>
      <c r="BU56" s="285"/>
      <c r="BV56" s="82">
        <v>0</v>
      </c>
    </row>
    <row r="57" spans="3:74" s="52" customFormat="1" ht="12">
      <c r="C57" s="262" t="s">
        <v>108</v>
      </c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98"/>
      <c r="V57" s="99"/>
      <c r="W57" s="100"/>
      <c r="X57" s="101"/>
      <c r="Y57" s="101"/>
      <c r="Z57" s="101"/>
      <c r="AA57" s="101"/>
      <c r="AB57" s="101"/>
      <c r="AC57" s="101"/>
      <c r="AD57" s="102"/>
      <c r="AE57" s="100"/>
      <c r="AF57" s="101"/>
      <c r="AG57" s="101"/>
      <c r="AH57" s="101"/>
      <c r="AI57" s="101"/>
      <c r="AJ57" s="101"/>
      <c r="AK57" s="101"/>
      <c r="AL57" s="101"/>
      <c r="AM57" s="101"/>
      <c r="AN57" s="100"/>
      <c r="AO57" s="101"/>
      <c r="AP57" s="101"/>
      <c r="AQ57" s="101"/>
      <c r="AR57" s="101"/>
      <c r="AS57" s="101"/>
      <c r="AT57" s="101"/>
      <c r="AU57" s="101"/>
      <c r="AV57" s="101"/>
      <c r="AW57" s="286">
        <v>0</v>
      </c>
      <c r="AX57" s="286"/>
      <c r="AY57" s="286"/>
      <c r="AZ57" s="286"/>
      <c r="BA57" s="286"/>
      <c r="BB57" s="286"/>
      <c r="BC57" s="286"/>
      <c r="BD57" s="286"/>
      <c r="BE57" s="286"/>
      <c r="BF57" s="286"/>
      <c r="BG57" s="286"/>
      <c r="BH57" s="286">
        <v>0</v>
      </c>
      <c r="BI57" s="286"/>
      <c r="BJ57" s="286"/>
      <c r="BK57" s="286"/>
      <c r="BL57" s="286"/>
      <c r="BM57" s="286"/>
      <c r="BN57" s="286"/>
      <c r="BO57" s="286"/>
      <c r="BP57" s="286">
        <v>0</v>
      </c>
      <c r="BQ57" s="286"/>
      <c r="BR57" s="286"/>
      <c r="BS57" s="286"/>
      <c r="BT57" s="286"/>
      <c r="BU57" s="286"/>
      <c r="BV57" s="103">
        <v>0</v>
      </c>
    </row>
    <row r="58" spans="3:74" s="1" customFormat="1" ht="12">
      <c r="C58" s="262" t="s">
        <v>193</v>
      </c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3">
        <v>621</v>
      </c>
      <c r="V58" s="263"/>
      <c r="W58" s="247" t="s">
        <v>21</v>
      </c>
      <c r="X58" s="247"/>
      <c r="Y58" s="247"/>
      <c r="Z58" s="247"/>
      <c r="AA58" s="247"/>
      <c r="AB58" s="247"/>
      <c r="AC58" s="247"/>
      <c r="AD58" s="247"/>
      <c r="AE58" s="264" t="s">
        <v>21</v>
      </c>
      <c r="AF58" s="264"/>
      <c r="AG58" s="264"/>
      <c r="AH58" s="264"/>
      <c r="AI58" s="264"/>
      <c r="AJ58" s="264"/>
      <c r="AK58" s="264"/>
      <c r="AL58" s="264"/>
      <c r="AM58" s="264"/>
      <c r="AN58" s="264" t="s">
        <v>21</v>
      </c>
      <c r="AO58" s="264"/>
      <c r="AP58" s="264"/>
      <c r="AQ58" s="264"/>
      <c r="AR58" s="264"/>
      <c r="AS58" s="264"/>
      <c r="AT58" s="264"/>
      <c r="AU58" s="264"/>
      <c r="AV58" s="264"/>
      <c r="AW58" s="280">
        <v>0</v>
      </c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  <c r="BH58" s="280">
        <v>0</v>
      </c>
      <c r="BI58" s="280"/>
      <c r="BJ58" s="280"/>
      <c r="BK58" s="280"/>
      <c r="BL58" s="280"/>
      <c r="BM58" s="280"/>
      <c r="BN58" s="280"/>
      <c r="BO58" s="280"/>
      <c r="BP58" s="280">
        <v>0</v>
      </c>
      <c r="BQ58" s="280"/>
      <c r="BR58" s="280"/>
      <c r="BS58" s="280"/>
      <c r="BT58" s="280"/>
      <c r="BU58" s="280"/>
      <c r="BV58" s="82">
        <v>0</v>
      </c>
    </row>
    <row r="59" spans="3:74" s="52" customFormat="1" ht="12">
      <c r="C59" s="262" t="s">
        <v>194</v>
      </c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81">
        <v>622</v>
      </c>
      <c r="V59" s="281"/>
      <c r="W59" s="282" t="s">
        <v>21</v>
      </c>
      <c r="X59" s="282"/>
      <c r="Y59" s="282"/>
      <c r="Z59" s="282"/>
      <c r="AA59" s="282"/>
      <c r="AB59" s="282"/>
      <c r="AC59" s="282"/>
      <c r="AD59" s="282"/>
      <c r="AE59" s="283" t="s">
        <v>21</v>
      </c>
      <c r="AF59" s="283"/>
      <c r="AG59" s="283"/>
      <c r="AH59" s="283"/>
      <c r="AI59" s="283"/>
      <c r="AJ59" s="283"/>
      <c r="AK59" s="283"/>
      <c r="AL59" s="283"/>
      <c r="AM59" s="283"/>
      <c r="AN59" s="283" t="s">
        <v>21</v>
      </c>
      <c r="AO59" s="283"/>
      <c r="AP59" s="283"/>
      <c r="AQ59" s="283"/>
      <c r="AR59" s="283"/>
      <c r="AS59" s="283"/>
      <c r="AT59" s="283"/>
      <c r="AU59" s="283"/>
      <c r="AV59" s="283"/>
      <c r="AW59" s="284">
        <v>0</v>
      </c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>
        <v>0</v>
      </c>
      <c r="BI59" s="284"/>
      <c r="BJ59" s="284"/>
      <c r="BK59" s="284"/>
      <c r="BL59" s="284"/>
      <c r="BM59" s="284"/>
      <c r="BN59" s="284"/>
      <c r="BO59" s="284"/>
      <c r="BP59" s="284">
        <v>0</v>
      </c>
      <c r="BQ59" s="284"/>
      <c r="BR59" s="284"/>
      <c r="BS59" s="284"/>
      <c r="BT59" s="284"/>
      <c r="BU59" s="284"/>
      <c r="BV59" s="87">
        <v>0</v>
      </c>
    </row>
    <row r="60" spans="3:74" s="52" customFormat="1" ht="12.6" thickBot="1">
      <c r="C60" s="262" t="s">
        <v>195</v>
      </c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79">
        <v>623</v>
      </c>
      <c r="V60" s="279"/>
      <c r="W60" s="278">
        <v>0</v>
      </c>
      <c r="X60" s="278"/>
      <c r="Y60" s="278"/>
      <c r="Z60" s="278"/>
      <c r="AA60" s="278"/>
      <c r="AB60" s="278"/>
      <c r="AC60" s="278"/>
      <c r="AD60" s="278"/>
      <c r="AE60" s="278">
        <v>0</v>
      </c>
      <c r="AF60" s="278"/>
      <c r="AG60" s="278"/>
      <c r="AH60" s="278"/>
      <c r="AI60" s="278"/>
      <c r="AJ60" s="278"/>
      <c r="AK60" s="278"/>
      <c r="AL60" s="278"/>
      <c r="AM60" s="278"/>
      <c r="AN60" s="278">
        <v>0</v>
      </c>
      <c r="AO60" s="278"/>
      <c r="AP60" s="278"/>
      <c r="AQ60" s="278"/>
      <c r="AR60" s="278"/>
      <c r="AS60" s="278"/>
      <c r="AT60" s="278"/>
      <c r="AU60" s="278"/>
      <c r="AV60" s="278"/>
      <c r="AW60" s="278">
        <v>0</v>
      </c>
      <c r="AX60" s="278"/>
      <c r="AY60" s="278"/>
      <c r="AZ60" s="278"/>
      <c r="BA60" s="278"/>
      <c r="BB60" s="278"/>
      <c r="BC60" s="278"/>
      <c r="BD60" s="278"/>
      <c r="BE60" s="278"/>
      <c r="BF60" s="278"/>
      <c r="BG60" s="278"/>
      <c r="BH60" s="278">
        <v>0</v>
      </c>
      <c r="BI60" s="278"/>
      <c r="BJ60" s="278"/>
      <c r="BK60" s="278"/>
      <c r="BL60" s="278"/>
      <c r="BM60" s="278"/>
      <c r="BN60" s="278"/>
      <c r="BO60" s="278"/>
      <c r="BP60" s="278">
        <v>0</v>
      </c>
      <c r="BQ60" s="278"/>
      <c r="BR60" s="278"/>
      <c r="BS60" s="278"/>
      <c r="BT60" s="278"/>
      <c r="BU60" s="278"/>
      <c r="BV60" s="104">
        <v>0</v>
      </c>
    </row>
    <row r="61" spans="3:74" s="1" customFormat="1" ht="10.199999999999999">
      <c r="Y61" s="105"/>
      <c r="Z61" s="105"/>
      <c r="AA61" s="105"/>
      <c r="AB61" s="105"/>
      <c r="AC61" s="105"/>
      <c r="AD61" s="105"/>
      <c r="AE61" s="105"/>
    </row>
    <row r="62" spans="3:74" ht="10.199999999999999">
      <c r="BV62" s="40" t="s">
        <v>83</v>
      </c>
    </row>
    <row r="63" spans="3:74" s="1" customFormat="1"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270" t="s">
        <v>17</v>
      </c>
      <c r="V63" s="270"/>
      <c r="W63" s="271" t="s">
        <v>185</v>
      </c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1"/>
      <c r="AQ63" s="271"/>
      <c r="AR63" s="271"/>
      <c r="AS63" s="271"/>
      <c r="AT63" s="271"/>
      <c r="AU63" s="271"/>
      <c r="AV63" s="271"/>
      <c r="AW63" s="271"/>
      <c r="AX63" s="271"/>
      <c r="AY63" s="271"/>
      <c r="AZ63" s="271"/>
      <c r="BA63" s="271"/>
      <c r="BB63" s="271"/>
      <c r="BC63" s="271"/>
      <c r="BD63" s="271"/>
      <c r="BE63" s="271"/>
      <c r="BF63" s="271"/>
      <c r="BG63" s="271"/>
      <c r="BH63" s="271"/>
      <c r="BI63" s="271"/>
      <c r="BJ63" s="271"/>
      <c r="BK63" s="271"/>
      <c r="BL63" s="271"/>
      <c r="BM63" s="271"/>
      <c r="BN63" s="271"/>
      <c r="BO63" s="271"/>
      <c r="BP63" s="268" t="s">
        <v>69</v>
      </c>
      <c r="BQ63" s="268"/>
      <c r="BR63" s="268"/>
      <c r="BS63" s="268"/>
      <c r="BT63" s="268"/>
      <c r="BU63" s="268"/>
      <c r="BV63" s="267" t="s">
        <v>186</v>
      </c>
    </row>
    <row r="64" spans="3:74" s="52" customFormat="1"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270"/>
      <c r="V64" s="270"/>
      <c r="W64" s="268" t="s">
        <v>63</v>
      </c>
      <c r="X64" s="268"/>
      <c r="Y64" s="268"/>
      <c r="Z64" s="268"/>
      <c r="AA64" s="268"/>
      <c r="AB64" s="268"/>
      <c r="AC64" s="268"/>
      <c r="AD64" s="268"/>
      <c r="AE64" s="268" t="s">
        <v>64</v>
      </c>
      <c r="AF64" s="268"/>
      <c r="AG64" s="268"/>
      <c r="AH64" s="268"/>
      <c r="AI64" s="268"/>
      <c r="AJ64" s="268"/>
      <c r="AK64" s="268"/>
      <c r="AL64" s="268"/>
      <c r="AM64" s="268"/>
      <c r="AN64" s="268" t="s">
        <v>65</v>
      </c>
      <c r="AO64" s="268"/>
      <c r="AP64" s="268"/>
      <c r="AQ64" s="268"/>
      <c r="AR64" s="268"/>
      <c r="AS64" s="268"/>
      <c r="AT64" s="268"/>
      <c r="AU64" s="268"/>
      <c r="AV64" s="268"/>
      <c r="AW64" s="269" t="s">
        <v>66</v>
      </c>
      <c r="AX64" s="269"/>
      <c r="AY64" s="269"/>
      <c r="AZ64" s="269"/>
      <c r="BA64" s="269"/>
      <c r="BB64" s="269"/>
      <c r="BC64" s="269"/>
      <c r="BD64" s="269"/>
      <c r="BE64" s="269"/>
      <c r="BF64" s="269"/>
      <c r="BG64" s="269"/>
      <c r="BH64" s="268" t="s">
        <v>187</v>
      </c>
      <c r="BI64" s="268"/>
      <c r="BJ64" s="268"/>
      <c r="BK64" s="268"/>
      <c r="BL64" s="268"/>
      <c r="BM64" s="268"/>
      <c r="BN64" s="268"/>
      <c r="BO64" s="268"/>
      <c r="BP64" s="268"/>
      <c r="BQ64" s="268"/>
      <c r="BR64" s="268"/>
      <c r="BS64" s="268"/>
      <c r="BT64" s="268"/>
      <c r="BU64" s="268"/>
      <c r="BV64" s="267"/>
    </row>
    <row r="65" spans="3:75" s="1" customFormat="1" ht="10.95" customHeight="1">
      <c r="C65" s="266">
        <v>1</v>
      </c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24">
        <v>2</v>
      </c>
      <c r="V65" s="224"/>
      <c r="W65" s="224">
        <v>3</v>
      </c>
      <c r="X65" s="224"/>
      <c r="Y65" s="224"/>
      <c r="Z65" s="224"/>
      <c r="AA65" s="224"/>
      <c r="AB65" s="224"/>
      <c r="AC65" s="224"/>
      <c r="AD65" s="224"/>
      <c r="AE65" s="224">
        <v>4</v>
      </c>
      <c r="AF65" s="224"/>
      <c r="AG65" s="224"/>
      <c r="AH65" s="224"/>
      <c r="AI65" s="224"/>
      <c r="AJ65" s="224"/>
      <c r="AK65" s="224"/>
      <c r="AL65" s="224"/>
      <c r="AM65" s="224"/>
      <c r="AN65" s="261">
        <v>5</v>
      </c>
      <c r="AO65" s="261"/>
      <c r="AP65" s="261"/>
      <c r="AQ65" s="261"/>
      <c r="AR65" s="261"/>
      <c r="AS65" s="261"/>
      <c r="AT65" s="261"/>
      <c r="AU65" s="261"/>
      <c r="AV65" s="261"/>
      <c r="AW65" s="261">
        <v>6</v>
      </c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>
        <v>7</v>
      </c>
      <c r="BI65" s="261"/>
      <c r="BJ65" s="261"/>
      <c r="BK65" s="261"/>
      <c r="BL65" s="261"/>
      <c r="BM65" s="261"/>
      <c r="BN65" s="261"/>
      <c r="BO65" s="261"/>
      <c r="BP65" s="261">
        <v>8</v>
      </c>
      <c r="BQ65" s="261"/>
      <c r="BR65" s="261"/>
      <c r="BS65" s="261"/>
      <c r="BT65" s="261"/>
      <c r="BU65" s="261"/>
      <c r="BV65" s="81">
        <v>9</v>
      </c>
    </row>
    <row r="66" spans="3:75" s="1" customFormat="1" ht="48" customHeight="1">
      <c r="C66" s="262" t="s">
        <v>111</v>
      </c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3">
        <v>624</v>
      </c>
      <c r="V66" s="263"/>
      <c r="W66" s="247" t="s">
        <v>21</v>
      </c>
      <c r="X66" s="247"/>
      <c r="Y66" s="247"/>
      <c r="Z66" s="247"/>
      <c r="AA66" s="247"/>
      <c r="AB66" s="247"/>
      <c r="AC66" s="247"/>
      <c r="AD66" s="247"/>
      <c r="AE66" s="264" t="s">
        <v>21</v>
      </c>
      <c r="AF66" s="264"/>
      <c r="AG66" s="264"/>
      <c r="AH66" s="264"/>
      <c r="AI66" s="264"/>
      <c r="AJ66" s="264"/>
      <c r="AK66" s="264"/>
      <c r="AL66" s="264"/>
      <c r="AM66" s="264"/>
      <c r="AN66" s="264" t="s">
        <v>21</v>
      </c>
      <c r="AO66" s="264"/>
      <c r="AP66" s="264"/>
      <c r="AQ66" s="264"/>
      <c r="AR66" s="264"/>
      <c r="AS66" s="264"/>
      <c r="AT66" s="264"/>
      <c r="AU66" s="264"/>
      <c r="AV66" s="264"/>
      <c r="AW66" s="265" t="s">
        <v>21</v>
      </c>
      <c r="AX66" s="265"/>
      <c r="AY66" s="265"/>
      <c r="AZ66" s="265"/>
      <c r="BA66" s="265"/>
      <c r="BB66" s="265"/>
      <c r="BC66" s="265"/>
      <c r="BD66" s="265"/>
      <c r="BE66" s="265"/>
      <c r="BF66" s="265"/>
      <c r="BG66" s="265"/>
      <c r="BH66" s="265" t="s">
        <v>21</v>
      </c>
      <c r="BI66" s="265"/>
      <c r="BJ66" s="265"/>
      <c r="BK66" s="265"/>
      <c r="BL66" s="265"/>
      <c r="BM66" s="265"/>
      <c r="BN66" s="265"/>
      <c r="BO66" s="265"/>
      <c r="BP66" s="265" t="s">
        <v>21</v>
      </c>
      <c r="BQ66" s="265"/>
      <c r="BR66" s="265"/>
      <c r="BS66" s="265"/>
      <c r="BT66" s="265"/>
      <c r="BU66" s="265"/>
      <c r="BV66" s="97" t="s">
        <v>21</v>
      </c>
    </row>
    <row r="67" spans="3:75" s="1" customFormat="1" ht="24" customHeight="1">
      <c r="C67" s="262" t="s">
        <v>112</v>
      </c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3">
        <v>625</v>
      </c>
      <c r="V67" s="263"/>
      <c r="W67" s="247" t="s">
        <v>21</v>
      </c>
      <c r="X67" s="247"/>
      <c r="Y67" s="247"/>
      <c r="Z67" s="247"/>
      <c r="AA67" s="247"/>
      <c r="AB67" s="247"/>
      <c r="AC67" s="247"/>
      <c r="AD67" s="247"/>
      <c r="AE67" s="264" t="s">
        <v>21</v>
      </c>
      <c r="AF67" s="264"/>
      <c r="AG67" s="264"/>
      <c r="AH67" s="264"/>
      <c r="AI67" s="264"/>
      <c r="AJ67" s="264"/>
      <c r="AK67" s="264"/>
      <c r="AL67" s="264"/>
      <c r="AM67" s="264"/>
      <c r="AN67" s="264" t="s">
        <v>21</v>
      </c>
      <c r="AO67" s="264"/>
      <c r="AP67" s="264"/>
      <c r="AQ67" s="264"/>
      <c r="AR67" s="264"/>
      <c r="AS67" s="264"/>
      <c r="AT67" s="264"/>
      <c r="AU67" s="264"/>
      <c r="AV67" s="264"/>
      <c r="AW67" s="265" t="s">
        <v>21</v>
      </c>
      <c r="AX67" s="265"/>
      <c r="AY67" s="265"/>
      <c r="AZ67" s="265"/>
      <c r="BA67" s="265"/>
      <c r="BB67" s="265"/>
      <c r="BC67" s="265"/>
      <c r="BD67" s="265"/>
      <c r="BE67" s="265"/>
      <c r="BF67" s="265"/>
      <c r="BG67" s="265"/>
      <c r="BH67" s="265" t="s">
        <v>21</v>
      </c>
      <c r="BI67" s="265"/>
      <c r="BJ67" s="265"/>
      <c r="BK67" s="265"/>
      <c r="BL67" s="265"/>
      <c r="BM67" s="265"/>
      <c r="BN67" s="265"/>
      <c r="BO67" s="265"/>
      <c r="BP67" s="265" t="s">
        <v>21</v>
      </c>
      <c r="BQ67" s="265"/>
      <c r="BR67" s="265"/>
      <c r="BS67" s="265"/>
      <c r="BT67" s="265"/>
      <c r="BU67" s="265"/>
      <c r="BV67" s="97" t="s">
        <v>21</v>
      </c>
    </row>
    <row r="68" spans="3:75" s="1" customFormat="1" ht="24" customHeight="1">
      <c r="C68" s="262" t="s">
        <v>214</v>
      </c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3">
        <v>626</v>
      </c>
      <c r="V68" s="263"/>
      <c r="W68" s="247" t="s">
        <v>21</v>
      </c>
      <c r="X68" s="247"/>
      <c r="Y68" s="247"/>
      <c r="Z68" s="247"/>
      <c r="AA68" s="247"/>
      <c r="AB68" s="247"/>
      <c r="AC68" s="247"/>
      <c r="AD68" s="247"/>
      <c r="AE68" s="264" t="s">
        <v>21</v>
      </c>
      <c r="AF68" s="264"/>
      <c r="AG68" s="264"/>
      <c r="AH68" s="264"/>
      <c r="AI68" s="264"/>
      <c r="AJ68" s="264"/>
      <c r="AK68" s="264"/>
      <c r="AL68" s="264"/>
      <c r="AM68" s="264"/>
      <c r="AN68" s="264" t="s">
        <v>21</v>
      </c>
      <c r="AO68" s="264"/>
      <c r="AP68" s="264"/>
      <c r="AQ68" s="264"/>
      <c r="AR68" s="264"/>
      <c r="AS68" s="264"/>
      <c r="AT68" s="264"/>
      <c r="AU68" s="264"/>
      <c r="AV68" s="264"/>
      <c r="AW68" s="265" t="s">
        <v>21</v>
      </c>
      <c r="AX68" s="265"/>
      <c r="AY68" s="265"/>
      <c r="AZ68" s="265"/>
      <c r="BA68" s="265"/>
      <c r="BB68" s="265"/>
      <c r="BC68" s="265"/>
      <c r="BD68" s="265"/>
      <c r="BE68" s="265"/>
      <c r="BF68" s="265"/>
      <c r="BG68" s="265"/>
      <c r="BH68" s="265" t="s">
        <v>21</v>
      </c>
      <c r="BI68" s="265"/>
      <c r="BJ68" s="265"/>
      <c r="BK68" s="265"/>
      <c r="BL68" s="265"/>
      <c r="BM68" s="265"/>
      <c r="BN68" s="265"/>
      <c r="BO68" s="265"/>
      <c r="BP68" s="265" t="s">
        <v>21</v>
      </c>
      <c r="BQ68" s="265"/>
      <c r="BR68" s="265"/>
      <c r="BS68" s="265"/>
      <c r="BT68" s="265"/>
      <c r="BU68" s="265"/>
      <c r="BV68" s="97" t="s">
        <v>21</v>
      </c>
    </row>
    <row r="69" spans="3:75" s="1" customFormat="1" ht="24" customHeight="1">
      <c r="C69" s="262" t="s">
        <v>196</v>
      </c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3">
        <v>627</v>
      </c>
      <c r="V69" s="263"/>
      <c r="W69" s="247" t="s">
        <v>21</v>
      </c>
      <c r="X69" s="247"/>
      <c r="Y69" s="247"/>
      <c r="Z69" s="247"/>
      <c r="AA69" s="247"/>
      <c r="AB69" s="247"/>
      <c r="AC69" s="247"/>
      <c r="AD69" s="247"/>
      <c r="AE69" s="264" t="s">
        <v>21</v>
      </c>
      <c r="AF69" s="264"/>
      <c r="AG69" s="264"/>
      <c r="AH69" s="264"/>
      <c r="AI69" s="264"/>
      <c r="AJ69" s="264"/>
      <c r="AK69" s="264"/>
      <c r="AL69" s="264"/>
      <c r="AM69" s="264"/>
      <c r="AN69" s="264" t="s">
        <v>21</v>
      </c>
      <c r="AO69" s="264"/>
      <c r="AP69" s="264"/>
      <c r="AQ69" s="264"/>
      <c r="AR69" s="264"/>
      <c r="AS69" s="264"/>
      <c r="AT69" s="264"/>
      <c r="AU69" s="264"/>
      <c r="AV69" s="264"/>
      <c r="AW69" s="265" t="s">
        <v>21</v>
      </c>
      <c r="AX69" s="265"/>
      <c r="AY69" s="265"/>
      <c r="AZ69" s="265"/>
      <c r="BA69" s="265"/>
      <c r="BB69" s="265"/>
      <c r="BC69" s="265"/>
      <c r="BD69" s="265"/>
      <c r="BE69" s="265"/>
      <c r="BF69" s="265"/>
      <c r="BG69" s="265"/>
      <c r="BH69" s="265" t="s">
        <v>21</v>
      </c>
      <c r="BI69" s="265"/>
      <c r="BJ69" s="265"/>
      <c r="BK69" s="265"/>
      <c r="BL69" s="265"/>
      <c r="BM69" s="265"/>
      <c r="BN69" s="265"/>
      <c r="BO69" s="265"/>
      <c r="BP69" s="265" t="s">
        <v>21</v>
      </c>
      <c r="BQ69" s="265"/>
      <c r="BR69" s="265"/>
      <c r="BS69" s="265"/>
      <c r="BT69" s="265"/>
      <c r="BU69" s="265"/>
      <c r="BV69" s="97" t="s">
        <v>21</v>
      </c>
    </row>
    <row r="70" spans="3:75" s="1" customFormat="1" ht="24" customHeight="1">
      <c r="C70" s="273" t="s">
        <v>115</v>
      </c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63">
        <v>628</v>
      </c>
      <c r="V70" s="263"/>
      <c r="W70" s="247" t="s">
        <v>21</v>
      </c>
      <c r="X70" s="247"/>
      <c r="Y70" s="247"/>
      <c r="Z70" s="247"/>
      <c r="AA70" s="247"/>
      <c r="AB70" s="247"/>
      <c r="AC70" s="247"/>
      <c r="AD70" s="247"/>
      <c r="AE70" s="264" t="s">
        <v>21</v>
      </c>
      <c r="AF70" s="264"/>
      <c r="AG70" s="264"/>
      <c r="AH70" s="264"/>
      <c r="AI70" s="264"/>
      <c r="AJ70" s="264"/>
      <c r="AK70" s="264"/>
      <c r="AL70" s="264"/>
      <c r="AM70" s="264"/>
      <c r="AN70" s="264" t="s">
        <v>21</v>
      </c>
      <c r="AO70" s="264"/>
      <c r="AP70" s="264"/>
      <c r="AQ70" s="264"/>
      <c r="AR70" s="264"/>
      <c r="AS70" s="264"/>
      <c r="AT70" s="264"/>
      <c r="AU70" s="264"/>
      <c r="AV70" s="264"/>
      <c r="AW70" s="265" t="s">
        <v>21</v>
      </c>
      <c r="AX70" s="265"/>
      <c r="AY70" s="265"/>
      <c r="AZ70" s="265"/>
      <c r="BA70" s="265"/>
      <c r="BB70" s="265"/>
      <c r="BC70" s="265"/>
      <c r="BD70" s="265"/>
      <c r="BE70" s="265"/>
      <c r="BF70" s="265"/>
      <c r="BG70" s="265"/>
      <c r="BH70" s="265" t="s">
        <v>21</v>
      </c>
      <c r="BI70" s="265"/>
      <c r="BJ70" s="265"/>
      <c r="BK70" s="265"/>
      <c r="BL70" s="265"/>
      <c r="BM70" s="265"/>
      <c r="BN70" s="265"/>
      <c r="BO70" s="265"/>
      <c r="BP70" s="265" t="s">
        <v>21</v>
      </c>
      <c r="BQ70" s="265"/>
      <c r="BR70" s="265"/>
      <c r="BS70" s="265"/>
      <c r="BT70" s="265"/>
      <c r="BU70" s="265"/>
      <c r="BV70" s="97" t="s">
        <v>21</v>
      </c>
    </row>
    <row r="71" spans="3:75" s="1" customFormat="1" ht="24" customHeight="1" thickBot="1">
      <c r="C71" s="273" t="s">
        <v>116</v>
      </c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63">
        <v>629</v>
      </c>
      <c r="V71" s="263"/>
      <c r="W71" s="247" t="s">
        <v>21</v>
      </c>
      <c r="X71" s="247"/>
      <c r="Y71" s="247"/>
      <c r="Z71" s="247"/>
      <c r="AA71" s="247"/>
      <c r="AB71" s="247"/>
      <c r="AC71" s="247"/>
      <c r="AD71" s="247"/>
      <c r="AE71" s="264" t="s">
        <v>21</v>
      </c>
      <c r="AF71" s="264"/>
      <c r="AG71" s="264"/>
      <c r="AH71" s="264"/>
      <c r="AI71" s="264"/>
      <c r="AJ71" s="264"/>
      <c r="AK71" s="264"/>
      <c r="AL71" s="264"/>
      <c r="AM71" s="264"/>
      <c r="AN71" s="264" t="s">
        <v>21</v>
      </c>
      <c r="AO71" s="264"/>
      <c r="AP71" s="264"/>
      <c r="AQ71" s="264"/>
      <c r="AR71" s="264"/>
      <c r="AS71" s="264"/>
      <c r="AT71" s="264"/>
      <c r="AU71" s="264"/>
      <c r="AV71" s="264"/>
      <c r="AW71" s="265" t="s">
        <v>21</v>
      </c>
      <c r="AX71" s="265"/>
      <c r="AY71" s="265"/>
      <c r="AZ71" s="265"/>
      <c r="BA71" s="265"/>
      <c r="BB71" s="265"/>
      <c r="BC71" s="265"/>
      <c r="BD71" s="265"/>
      <c r="BE71" s="265"/>
      <c r="BF71" s="265"/>
      <c r="BG71" s="265"/>
      <c r="BH71" s="265" t="s">
        <v>21</v>
      </c>
      <c r="BI71" s="265"/>
      <c r="BJ71" s="265"/>
      <c r="BK71" s="265"/>
      <c r="BL71" s="265"/>
      <c r="BM71" s="265"/>
      <c r="BN71" s="265"/>
      <c r="BO71" s="265"/>
      <c r="BP71" s="265" t="s">
        <v>21</v>
      </c>
      <c r="BQ71" s="265"/>
      <c r="BR71" s="265"/>
      <c r="BS71" s="265"/>
      <c r="BT71" s="265"/>
      <c r="BU71" s="265"/>
      <c r="BV71" s="106" t="s">
        <v>21</v>
      </c>
      <c r="BW71" s="105"/>
    </row>
    <row r="72" spans="3:75" s="1" customFormat="1" ht="24" customHeight="1" thickBot="1">
      <c r="C72" s="259" t="s">
        <v>215</v>
      </c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60">
        <v>700</v>
      </c>
      <c r="V72" s="260"/>
      <c r="W72" s="258">
        <v>0</v>
      </c>
      <c r="X72" s="258"/>
      <c r="Y72" s="258"/>
      <c r="Z72" s="258"/>
      <c r="AA72" s="258"/>
      <c r="AB72" s="258"/>
      <c r="AC72" s="258"/>
      <c r="AD72" s="258"/>
      <c r="AE72" s="258">
        <v>0</v>
      </c>
      <c r="AF72" s="258"/>
      <c r="AG72" s="258"/>
      <c r="AH72" s="258"/>
      <c r="AI72" s="258"/>
      <c r="AJ72" s="258"/>
      <c r="AK72" s="258"/>
      <c r="AL72" s="258"/>
      <c r="AM72" s="258"/>
      <c r="AN72" s="258">
        <v>0</v>
      </c>
      <c r="AO72" s="258"/>
      <c r="AP72" s="258"/>
      <c r="AQ72" s="258"/>
      <c r="AR72" s="258"/>
      <c r="AS72" s="258"/>
      <c r="AT72" s="258"/>
      <c r="AU72" s="258"/>
      <c r="AV72" s="258"/>
      <c r="AW72" s="258">
        <v>0</v>
      </c>
      <c r="AX72" s="258"/>
      <c r="AY72" s="258"/>
      <c r="AZ72" s="258"/>
      <c r="BA72" s="258"/>
      <c r="BB72" s="258"/>
      <c r="BC72" s="258"/>
      <c r="BD72" s="258"/>
      <c r="BE72" s="258"/>
      <c r="BF72" s="258"/>
      <c r="BG72" s="258"/>
      <c r="BH72" s="274"/>
      <c r="BI72" s="274"/>
      <c r="BJ72" s="274"/>
      <c r="BK72" s="274"/>
      <c r="BL72" s="274"/>
      <c r="BM72" s="274"/>
      <c r="BN72" s="274"/>
      <c r="BO72" s="274"/>
      <c r="BP72" s="275">
        <v>0</v>
      </c>
      <c r="BQ72" s="276"/>
      <c r="BR72" s="276"/>
      <c r="BS72" s="276"/>
      <c r="BT72" s="276"/>
      <c r="BU72" s="277"/>
      <c r="BV72" s="126">
        <f>SUM(W72:BU72)</f>
        <v>0</v>
      </c>
      <c r="BW72" s="107"/>
    </row>
    <row r="73" spans="3:75" s="1" customFormat="1" ht="12" customHeight="1">
      <c r="C73" s="262" t="s">
        <v>108</v>
      </c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89"/>
      <c r="V73" s="90"/>
      <c r="W73" s="91"/>
      <c r="X73" s="92"/>
      <c r="Y73" s="92"/>
      <c r="Z73" s="92"/>
      <c r="AA73" s="92"/>
      <c r="AB73" s="92"/>
      <c r="AC73" s="92"/>
      <c r="AD73" s="93"/>
      <c r="AE73" s="91"/>
      <c r="AF73" s="92"/>
      <c r="AG73" s="92"/>
      <c r="AH73" s="92"/>
      <c r="AI73" s="92"/>
      <c r="AJ73" s="92"/>
      <c r="AK73" s="92"/>
      <c r="AL73" s="92"/>
      <c r="AM73" s="92"/>
      <c r="AN73" s="91"/>
      <c r="AO73" s="92"/>
      <c r="AP73" s="92"/>
      <c r="AQ73" s="92"/>
      <c r="AR73" s="92"/>
      <c r="AS73" s="92"/>
      <c r="AT73" s="92"/>
      <c r="AU73" s="92"/>
      <c r="AV73" s="92"/>
      <c r="AW73" s="94"/>
      <c r="AX73" s="95"/>
      <c r="AY73" s="95"/>
      <c r="AZ73" s="95"/>
      <c r="BA73" s="95"/>
      <c r="BB73" s="95"/>
      <c r="BC73" s="95"/>
      <c r="BD73" s="95"/>
      <c r="BE73" s="95"/>
      <c r="BF73" s="95"/>
      <c r="BG73" s="96"/>
      <c r="BH73" s="94"/>
      <c r="BI73" s="95"/>
      <c r="BJ73" s="95"/>
      <c r="BK73" s="95"/>
      <c r="BL73" s="95"/>
      <c r="BM73" s="95"/>
      <c r="BN73" s="95"/>
      <c r="BO73" s="96"/>
      <c r="BP73" s="94"/>
      <c r="BQ73" s="95"/>
      <c r="BR73" s="95"/>
      <c r="BS73" s="95"/>
      <c r="BT73" s="95"/>
      <c r="BU73" s="96"/>
      <c r="BV73" s="108"/>
      <c r="BW73" s="105"/>
    </row>
    <row r="74" spans="3:75" s="1" customFormat="1" ht="24" customHeight="1">
      <c r="C74" s="262" t="s">
        <v>216</v>
      </c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3">
        <v>710</v>
      </c>
      <c r="V74" s="263"/>
      <c r="W74" s="247" t="s">
        <v>21</v>
      </c>
      <c r="X74" s="247"/>
      <c r="Y74" s="247"/>
      <c r="Z74" s="247"/>
      <c r="AA74" s="247"/>
      <c r="AB74" s="247"/>
      <c r="AC74" s="247"/>
      <c r="AD74" s="247"/>
      <c r="AE74" s="264" t="s">
        <v>21</v>
      </c>
      <c r="AF74" s="264"/>
      <c r="AG74" s="264"/>
      <c r="AH74" s="264"/>
      <c r="AI74" s="264"/>
      <c r="AJ74" s="264"/>
      <c r="AK74" s="264"/>
      <c r="AL74" s="264"/>
      <c r="AM74" s="264"/>
      <c r="AN74" s="264" t="s">
        <v>21</v>
      </c>
      <c r="AO74" s="264"/>
      <c r="AP74" s="264"/>
      <c r="AQ74" s="264"/>
      <c r="AR74" s="264"/>
      <c r="AS74" s="264"/>
      <c r="AT74" s="264"/>
      <c r="AU74" s="264"/>
      <c r="AV74" s="264"/>
      <c r="AW74" s="265" t="s">
        <v>21</v>
      </c>
      <c r="AX74" s="265"/>
      <c r="AY74" s="265"/>
      <c r="AZ74" s="265"/>
      <c r="BA74" s="265"/>
      <c r="BB74" s="265"/>
      <c r="BC74" s="265"/>
      <c r="BD74" s="265"/>
      <c r="BE74" s="265"/>
      <c r="BF74" s="265"/>
      <c r="BG74" s="265"/>
      <c r="BH74" s="265" t="s">
        <v>21</v>
      </c>
      <c r="BI74" s="265"/>
      <c r="BJ74" s="265"/>
      <c r="BK74" s="265"/>
      <c r="BL74" s="265"/>
      <c r="BM74" s="265"/>
      <c r="BN74" s="265"/>
      <c r="BO74" s="265"/>
      <c r="BP74" s="265" t="s">
        <v>21</v>
      </c>
      <c r="BQ74" s="265"/>
      <c r="BR74" s="265"/>
      <c r="BS74" s="265"/>
      <c r="BT74" s="265"/>
      <c r="BU74" s="265"/>
      <c r="BV74" s="97" t="s">
        <v>21</v>
      </c>
    </row>
    <row r="75" spans="3:75" s="1" customFormat="1" ht="12" customHeight="1">
      <c r="C75" s="262" t="s">
        <v>199</v>
      </c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89"/>
      <c r="V75" s="90"/>
      <c r="W75" s="247" t="s">
        <v>21</v>
      </c>
      <c r="X75" s="247"/>
      <c r="Y75" s="247"/>
      <c r="Z75" s="247"/>
      <c r="AA75" s="247"/>
      <c r="AB75" s="247"/>
      <c r="AC75" s="247"/>
      <c r="AD75" s="247"/>
      <c r="AE75" s="264" t="s">
        <v>21</v>
      </c>
      <c r="AF75" s="264"/>
      <c r="AG75" s="264"/>
      <c r="AH75" s="264"/>
      <c r="AI75" s="264"/>
      <c r="AJ75" s="264"/>
      <c r="AK75" s="264"/>
      <c r="AL75" s="264"/>
      <c r="AM75" s="264"/>
      <c r="AN75" s="264" t="s">
        <v>21</v>
      </c>
      <c r="AO75" s="264"/>
      <c r="AP75" s="264"/>
      <c r="AQ75" s="264"/>
      <c r="AR75" s="264"/>
      <c r="AS75" s="264"/>
      <c r="AT75" s="264"/>
      <c r="AU75" s="264"/>
      <c r="AV75" s="264"/>
      <c r="AW75" s="265" t="s">
        <v>21</v>
      </c>
      <c r="AX75" s="265"/>
      <c r="AY75" s="265"/>
      <c r="AZ75" s="265"/>
      <c r="BA75" s="265"/>
      <c r="BB75" s="265"/>
      <c r="BC75" s="265"/>
      <c r="BD75" s="265"/>
      <c r="BE75" s="265"/>
      <c r="BF75" s="265"/>
      <c r="BG75" s="265"/>
      <c r="BH75" s="265" t="s">
        <v>21</v>
      </c>
      <c r="BI75" s="265"/>
      <c r="BJ75" s="265"/>
      <c r="BK75" s="265"/>
      <c r="BL75" s="265"/>
      <c r="BM75" s="265"/>
      <c r="BN75" s="265"/>
      <c r="BO75" s="265"/>
      <c r="BP75" s="265" t="s">
        <v>21</v>
      </c>
      <c r="BQ75" s="265"/>
      <c r="BR75" s="265"/>
      <c r="BS75" s="265"/>
      <c r="BT75" s="265"/>
      <c r="BU75" s="265"/>
      <c r="BV75" s="97" t="s">
        <v>21</v>
      </c>
    </row>
    <row r="76" spans="3:75" s="1" customFormat="1" ht="24" customHeight="1">
      <c r="C76" s="262" t="s">
        <v>200</v>
      </c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89"/>
      <c r="V76" s="90"/>
      <c r="W76" s="247" t="s">
        <v>21</v>
      </c>
      <c r="X76" s="247"/>
      <c r="Y76" s="247"/>
      <c r="Z76" s="247"/>
      <c r="AA76" s="247"/>
      <c r="AB76" s="247"/>
      <c r="AC76" s="247"/>
      <c r="AD76" s="247"/>
      <c r="AE76" s="264" t="s">
        <v>21</v>
      </c>
      <c r="AF76" s="264"/>
      <c r="AG76" s="264"/>
      <c r="AH76" s="264"/>
      <c r="AI76" s="264"/>
      <c r="AJ76" s="264"/>
      <c r="AK76" s="264"/>
      <c r="AL76" s="264"/>
      <c r="AM76" s="264"/>
      <c r="AN76" s="264" t="s">
        <v>21</v>
      </c>
      <c r="AO76" s="264"/>
      <c r="AP76" s="264"/>
      <c r="AQ76" s="264"/>
      <c r="AR76" s="264"/>
      <c r="AS76" s="264"/>
      <c r="AT76" s="264"/>
      <c r="AU76" s="264"/>
      <c r="AV76" s="264"/>
      <c r="AW76" s="265" t="s">
        <v>21</v>
      </c>
      <c r="AX76" s="265"/>
      <c r="AY76" s="265"/>
      <c r="AZ76" s="265"/>
      <c r="BA76" s="265"/>
      <c r="BB76" s="265"/>
      <c r="BC76" s="265"/>
      <c r="BD76" s="265"/>
      <c r="BE76" s="265"/>
      <c r="BF76" s="265"/>
      <c r="BG76" s="265"/>
      <c r="BH76" s="265" t="s">
        <v>21</v>
      </c>
      <c r="BI76" s="265"/>
      <c r="BJ76" s="265"/>
      <c r="BK76" s="265"/>
      <c r="BL76" s="265"/>
      <c r="BM76" s="265"/>
      <c r="BN76" s="265"/>
      <c r="BO76" s="265"/>
      <c r="BP76" s="265" t="s">
        <v>21</v>
      </c>
      <c r="BQ76" s="265"/>
      <c r="BR76" s="265"/>
      <c r="BS76" s="265"/>
      <c r="BT76" s="265"/>
      <c r="BU76" s="265"/>
      <c r="BV76" s="97" t="s">
        <v>21</v>
      </c>
    </row>
    <row r="77" spans="3:75" s="1" customFormat="1" ht="24" customHeight="1">
      <c r="C77" s="262" t="s">
        <v>201</v>
      </c>
      <c r="D77" s="262"/>
      <c r="E77" s="262"/>
      <c r="F77" s="262"/>
      <c r="G77" s="262"/>
      <c r="H77" s="262"/>
      <c r="I77" s="262"/>
      <c r="J77" s="262"/>
      <c r="K77" s="262"/>
      <c r="L77" s="262"/>
      <c r="M77" s="262"/>
      <c r="N77" s="262"/>
      <c r="O77" s="262"/>
      <c r="P77" s="262"/>
      <c r="Q77" s="262"/>
      <c r="R77" s="262"/>
      <c r="S77" s="262"/>
      <c r="T77" s="262"/>
      <c r="U77" s="89"/>
      <c r="V77" s="90"/>
      <c r="W77" s="247" t="s">
        <v>21</v>
      </c>
      <c r="X77" s="247"/>
      <c r="Y77" s="247"/>
      <c r="Z77" s="247"/>
      <c r="AA77" s="247"/>
      <c r="AB77" s="247"/>
      <c r="AC77" s="247"/>
      <c r="AD77" s="247"/>
      <c r="AE77" s="264" t="s">
        <v>21</v>
      </c>
      <c r="AF77" s="264"/>
      <c r="AG77" s="264"/>
      <c r="AH77" s="264"/>
      <c r="AI77" s="264"/>
      <c r="AJ77" s="264"/>
      <c r="AK77" s="264"/>
      <c r="AL77" s="264"/>
      <c r="AM77" s="264"/>
      <c r="AN77" s="264" t="s">
        <v>21</v>
      </c>
      <c r="AO77" s="264"/>
      <c r="AP77" s="264"/>
      <c r="AQ77" s="264"/>
      <c r="AR77" s="264"/>
      <c r="AS77" s="264"/>
      <c r="AT77" s="264"/>
      <c r="AU77" s="264"/>
      <c r="AV77" s="264"/>
      <c r="AW77" s="265" t="s">
        <v>21</v>
      </c>
      <c r="AX77" s="265"/>
      <c r="AY77" s="265"/>
      <c r="AZ77" s="265"/>
      <c r="BA77" s="265"/>
      <c r="BB77" s="265"/>
      <c r="BC77" s="265"/>
      <c r="BD77" s="265"/>
      <c r="BE77" s="265"/>
      <c r="BF77" s="265"/>
      <c r="BG77" s="265"/>
      <c r="BH77" s="265" t="s">
        <v>21</v>
      </c>
      <c r="BI77" s="265"/>
      <c r="BJ77" s="265"/>
      <c r="BK77" s="265"/>
      <c r="BL77" s="265"/>
      <c r="BM77" s="265"/>
      <c r="BN77" s="265"/>
      <c r="BO77" s="265"/>
      <c r="BP77" s="265" t="s">
        <v>21</v>
      </c>
      <c r="BQ77" s="265"/>
      <c r="BR77" s="265"/>
      <c r="BS77" s="265"/>
      <c r="BT77" s="265"/>
      <c r="BU77" s="265"/>
      <c r="BV77" s="97" t="s">
        <v>21</v>
      </c>
    </row>
    <row r="78" spans="3:75" s="1" customFormat="1" ht="12" customHeight="1">
      <c r="C78" s="273" t="s">
        <v>202</v>
      </c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63">
        <v>711</v>
      </c>
      <c r="V78" s="263"/>
      <c r="W78" s="247" t="s">
        <v>21</v>
      </c>
      <c r="X78" s="247"/>
      <c r="Y78" s="247"/>
      <c r="Z78" s="247"/>
      <c r="AA78" s="247"/>
      <c r="AB78" s="247"/>
      <c r="AC78" s="247"/>
      <c r="AD78" s="247"/>
      <c r="AE78" s="264" t="s">
        <v>21</v>
      </c>
      <c r="AF78" s="264"/>
      <c r="AG78" s="264"/>
      <c r="AH78" s="264"/>
      <c r="AI78" s="264"/>
      <c r="AJ78" s="264"/>
      <c r="AK78" s="264"/>
      <c r="AL78" s="264"/>
      <c r="AM78" s="264"/>
      <c r="AN78" s="264" t="s">
        <v>21</v>
      </c>
      <c r="AO78" s="264"/>
      <c r="AP78" s="264"/>
      <c r="AQ78" s="264"/>
      <c r="AR78" s="264"/>
      <c r="AS78" s="264"/>
      <c r="AT78" s="264"/>
      <c r="AU78" s="264"/>
      <c r="AV78" s="264"/>
      <c r="AW78" s="265" t="s">
        <v>21</v>
      </c>
      <c r="AX78" s="265"/>
      <c r="AY78" s="265"/>
      <c r="AZ78" s="265"/>
      <c r="BA78" s="265"/>
      <c r="BB78" s="265"/>
      <c r="BC78" s="265"/>
      <c r="BD78" s="265"/>
      <c r="BE78" s="265"/>
      <c r="BF78" s="265"/>
      <c r="BG78" s="265"/>
      <c r="BH78" s="265" t="s">
        <v>21</v>
      </c>
      <c r="BI78" s="265"/>
      <c r="BJ78" s="265"/>
      <c r="BK78" s="265"/>
      <c r="BL78" s="265"/>
      <c r="BM78" s="265"/>
      <c r="BN78" s="265"/>
      <c r="BO78" s="265"/>
      <c r="BP78" s="265" t="s">
        <v>21</v>
      </c>
      <c r="BQ78" s="265"/>
      <c r="BR78" s="265"/>
      <c r="BS78" s="265"/>
      <c r="BT78" s="265"/>
      <c r="BU78" s="265"/>
      <c r="BV78" s="97" t="s">
        <v>21</v>
      </c>
    </row>
    <row r="79" spans="3:75" s="1" customFormat="1" ht="12" customHeight="1">
      <c r="C79" s="262" t="s">
        <v>203</v>
      </c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3">
        <v>712</v>
      </c>
      <c r="V79" s="263"/>
      <c r="W79" s="247" t="s">
        <v>21</v>
      </c>
      <c r="X79" s="247"/>
      <c r="Y79" s="247"/>
      <c r="Z79" s="247"/>
      <c r="AA79" s="247"/>
      <c r="AB79" s="247"/>
      <c r="AC79" s="247"/>
      <c r="AD79" s="247"/>
      <c r="AE79" s="264" t="s">
        <v>21</v>
      </c>
      <c r="AF79" s="264"/>
      <c r="AG79" s="264"/>
      <c r="AH79" s="264"/>
      <c r="AI79" s="264"/>
      <c r="AJ79" s="264"/>
      <c r="AK79" s="264"/>
      <c r="AL79" s="264"/>
      <c r="AM79" s="264"/>
      <c r="AN79" s="264" t="s">
        <v>21</v>
      </c>
      <c r="AO79" s="264"/>
      <c r="AP79" s="264"/>
      <c r="AQ79" s="264"/>
      <c r="AR79" s="264"/>
      <c r="AS79" s="264"/>
      <c r="AT79" s="264"/>
      <c r="AU79" s="264"/>
      <c r="AV79" s="264"/>
      <c r="AW79" s="265" t="s">
        <v>21</v>
      </c>
      <c r="AX79" s="265"/>
      <c r="AY79" s="265"/>
      <c r="AZ79" s="265"/>
      <c r="BA79" s="265"/>
      <c r="BB79" s="265"/>
      <c r="BC79" s="265"/>
      <c r="BD79" s="265"/>
      <c r="BE79" s="265"/>
      <c r="BF79" s="265"/>
      <c r="BG79" s="265"/>
      <c r="BH79" s="265" t="s">
        <v>21</v>
      </c>
      <c r="BI79" s="265"/>
      <c r="BJ79" s="265"/>
      <c r="BK79" s="265"/>
      <c r="BL79" s="265"/>
      <c r="BM79" s="265"/>
      <c r="BN79" s="265"/>
      <c r="BO79" s="265"/>
      <c r="BP79" s="265" t="s">
        <v>21</v>
      </c>
      <c r="BQ79" s="265"/>
      <c r="BR79" s="265"/>
      <c r="BS79" s="265"/>
      <c r="BT79" s="265"/>
      <c r="BU79" s="265"/>
      <c r="BV79" s="97" t="s">
        <v>21</v>
      </c>
    </row>
    <row r="80" spans="3:75" s="1" customFormat="1" ht="24" customHeight="1">
      <c r="C80" s="262" t="s">
        <v>204</v>
      </c>
      <c r="D80" s="262"/>
      <c r="E80" s="262"/>
      <c r="F80" s="262"/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262"/>
      <c r="U80" s="263">
        <v>713</v>
      </c>
      <c r="V80" s="263"/>
      <c r="W80" s="247" t="s">
        <v>21</v>
      </c>
      <c r="X80" s="247"/>
      <c r="Y80" s="247"/>
      <c r="Z80" s="247"/>
      <c r="AA80" s="247"/>
      <c r="AB80" s="247"/>
      <c r="AC80" s="247"/>
      <c r="AD80" s="247"/>
      <c r="AE80" s="264" t="s">
        <v>21</v>
      </c>
      <c r="AF80" s="264"/>
      <c r="AG80" s="264"/>
      <c r="AH80" s="264"/>
      <c r="AI80" s="264"/>
      <c r="AJ80" s="264"/>
      <c r="AK80" s="264"/>
      <c r="AL80" s="264"/>
      <c r="AM80" s="264"/>
      <c r="AN80" s="264" t="s">
        <v>21</v>
      </c>
      <c r="AO80" s="264"/>
      <c r="AP80" s="264"/>
      <c r="AQ80" s="264"/>
      <c r="AR80" s="264"/>
      <c r="AS80" s="264"/>
      <c r="AT80" s="264"/>
      <c r="AU80" s="264"/>
      <c r="AV80" s="264"/>
      <c r="AW80" s="265" t="s">
        <v>21</v>
      </c>
      <c r="AX80" s="265"/>
      <c r="AY80" s="265"/>
      <c r="AZ80" s="265"/>
      <c r="BA80" s="265"/>
      <c r="BB80" s="265"/>
      <c r="BC80" s="265"/>
      <c r="BD80" s="265"/>
      <c r="BE80" s="265"/>
      <c r="BF80" s="265"/>
      <c r="BG80" s="265"/>
      <c r="BH80" s="265" t="s">
        <v>21</v>
      </c>
      <c r="BI80" s="265"/>
      <c r="BJ80" s="265"/>
      <c r="BK80" s="265"/>
      <c r="BL80" s="265"/>
      <c r="BM80" s="265"/>
      <c r="BN80" s="265"/>
      <c r="BO80" s="265"/>
      <c r="BP80" s="265" t="s">
        <v>21</v>
      </c>
      <c r="BQ80" s="265"/>
      <c r="BR80" s="265"/>
      <c r="BS80" s="265"/>
      <c r="BT80" s="265"/>
      <c r="BU80" s="265"/>
      <c r="BV80" s="97" t="s">
        <v>21</v>
      </c>
    </row>
    <row r="81" spans="3:75" s="1" customFormat="1" ht="24" customHeight="1">
      <c r="C81" s="262" t="s">
        <v>205</v>
      </c>
      <c r="D81" s="262"/>
      <c r="E81" s="262"/>
      <c r="F81" s="262"/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3">
        <v>714</v>
      </c>
      <c r="V81" s="263"/>
      <c r="W81" s="247" t="s">
        <v>21</v>
      </c>
      <c r="X81" s="247"/>
      <c r="Y81" s="247"/>
      <c r="Z81" s="247"/>
      <c r="AA81" s="247"/>
      <c r="AB81" s="247"/>
      <c r="AC81" s="247"/>
      <c r="AD81" s="247"/>
      <c r="AE81" s="264" t="s">
        <v>21</v>
      </c>
      <c r="AF81" s="264"/>
      <c r="AG81" s="264"/>
      <c r="AH81" s="264"/>
      <c r="AI81" s="264"/>
      <c r="AJ81" s="264"/>
      <c r="AK81" s="264"/>
      <c r="AL81" s="264"/>
      <c r="AM81" s="264"/>
      <c r="AN81" s="264" t="s">
        <v>21</v>
      </c>
      <c r="AO81" s="264"/>
      <c r="AP81" s="264"/>
      <c r="AQ81" s="264"/>
      <c r="AR81" s="264"/>
      <c r="AS81" s="264"/>
      <c r="AT81" s="264"/>
      <c r="AU81" s="264"/>
      <c r="AV81" s="264"/>
      <c r="AW81" s="265" t="s">
        <v>21</v>
      </c>
      <c r="AX81" s="265"/>
      <c r="AY81" s="265"/>
      <c r="AZ81" s="265"/>
      <c r="BA81" s="265"/>
      <c r="BB81" s="265"/>
      <c r="BC81" s="265"/>
      <c r="BD81" s="265"/>
      <c r="BE81" s="265"/>
      <c r="BF81" s="265"/>
      <c r="BG81" s="265"/>
      <c r="BH81" s="265" t="s">
        <v>21</v>
      </c>
      <c r="BI81" s="265"/>
      <c r="BJ81" s="265"/>
      <c r="BK81" s="265"/>
      <c r="BL81" s="265"/>
      <c r="BM81" s="265"/>
      <c r="BN81" s="265"/>
      <c r="BO81" s="265"/>
      <c r="BP81" s="265" t="s">
        <v>21</v>
      </c>
      <c r="BQ81" s="265"/>
      <c r="BR81" s="265"/>
      <c r="BS81" s="265"/>
      <c r="BT81" s="265"/>
      <c r="BU81" s="265"/>
      <c r="BV81" s="97" t="s">
        <v>21</v>
      </c>
    </row>
    <row r="82" spans="3:75" s="1" customFormat="1" ht="12" customHeight="1">
      <c r="C82" s="273" t="s">
        <v>206</v>
      </c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63">
        <v>715</v>
      </c>
      <c r="V82" s="263"/>
      <c r="W82" s="247" t="s">
        <v>21</v>
      </c>
      <c r="X82" s="247"/>
      <c r="Y82" s="247"/>
      <c r="Z82" s="247"/>
      <c r="AA82" s="247"/>
      <c r="AB82" s="247"/>
      <c r="AC82" s="247"/>
      <c r="AD82" s="247"/>
      <c r="AE82" s="264" t="s">
        <v>21</v>
      </c>
      <c r="AF82" s="264"/>
      <c r="AG82" s="264"/>
      <c r="AH82" s="264"/>
      <c r="AI82" s="264"/>
      <c r="AJ82" s="264"/>
      <c r="AK82" s="264"/>
      <c r="AL82" s="264"/>
      <c r="AM82" s="264"/>
      <c r="AN82" s="264" t="s">
        <v>21</v>
      </c>
      <c r="AO82" s="264"/>
      <c r="AP82" s="264"/>
      <c r="AQ82" s="264"/>
      <c r="AR82" s="264"/>
      <c r="AS82" s="264"/>
      <c r="AT82" s="264"/>
      <c r="AU82" s="264"/>
      <c r="AV82" s="264"/>
      <c r="AW82" s="265" t="s">
        <v>21</v>
      </c>
      <c r="AX82" s="265"/>
      <c r="AY82" s="265"/>
      <c r="AZ82" s="265"/>
      <c r="BA82" s="265"/>
      <c r="BB82" s="265"/>
      <c r="BC82" s="265"/>
      <c r="BD82" s="265"/>
      <c r="BE82" s="265"/>
      <c r="BF82" s="265"/>
      <c r="BG82" s="265"/>
      <c r="BH82" s="272"/>
      <c r="BI82" s="272"/>
      <c r="BJ82" s="272"/>
      <c r="BK82" s="272"/>
      <c r="BL82" s="272"/>
      <c r="BM82" s="272"/>
      <c r="BN82" s="272"/>
      <c r="BO82" s="272"/>
      <c r="BP82" s="265" t="s">
        <v>21</v>
      </c>
      <c r="BQ82" s="265"/>
      <c r="BR82" s="265"/>
      <c r="BS82" s="265"/>
      <c r="BT82" s="265"/>
      <c r="BU82" s="265"/>
      <c r="BV82" s="127">
        <f>SUM(W82:BU82)</f>
        <v>0</v>
      </c>
      <c r="BW82" s="107"/>
    </row>
    <row r="83" spans="3:75" s="1" customFormat="1" ht="12" customHeight="1">
      <c r="C83" s="262" t="s">
        <v>207</v>
      </c>
      <c r="D83" s="262"/>
      <c r="E83" s="262"/>
      <c r="F83" s="262"/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3">
        <v>716</v>
      </c>
      <c r="V83" s="263"/>
      <c r="W83" s="247" t="s">
        <v>21</v>
      </c>
      <c r="X83" s="247"/>
      <c r="Y83" s="247"/>
      <c r="Z83" s="247"/>
      <c r="AA83" s="247"/>
      <c r="AB83" s="247"/>
      <c r="AC83" s="247"/>
      <c r="AD83" s="247"/>
      <c r="AE83" s="264" t="s">
        <v>21</v>
      </c>
      <c r="AF83" s="264"/>
      <c r="AG83" s="264"/>
      <c r="AH83" s="264"/>
      <c r="AI83" s="264"/>
      <c r="AJ83" s="264"/>
      <c r="AK83" s="264"/>
      <c r="AL83" s="264"/>
      <c r="AM83" s="264"/>
      <c r="AN83" s="264" t="s">
        <v>21</v>
      </c>
      <c r="AO83" s="264"/>
      <c r="AP83" s="264"/>
      <c r="AQ83" s="264"/>
      <c r="AR83" s="264"/>
      <c r="AS83" s="264"/>
      <c r="AT83" s="264"/>
      <c r="AU83" s="264"/>
      <c r="AV83" s="264"/>
      <c r="AW83" s="265" t="s">
        <v>21</v>
      </c>
      <c r="AX83" s="265"/>
      <c r="AY83" s="265"/>
      <c r="AZ83" s="265"/>
      <c r="BA83" s="265"/>
      <c r="BB83" s="265"/>
      <c r="BC83" s="265"/>
      <c r="BD83" s="265"/>
      <c r="BE83" s="265"/>
      <c r="BF83" s="265"/>
      <c r="BG83" s="265"/>
      <c r="BH83" s="265" t="s">
        <v>21</v>
      </c>
      <c r="BI83" s="265"/>
      <c r="BJ83" s="265"/>
      <c r="BK83" s="265"/>
      <c r="BL83" s="265"/>
      <c r="BM83" s="265"/>
      <c r="BN83" s="265"/>
      <c r="BO83" s="265"/>
      <c r="BP83" s="265" t="s">
        <v>21</v>
      </c>
      <c r="BQ83" s="265"/>
      <c r="BR83" s="265"/>
      <c r="BS83" s="265"/>
      <c r="BT83" s="265"/>
      <c r="BU83" s="265"/>
      <c r="BV83" s="97" t="s">
        <v>21</v>
      </c>
    </row>
    <row r="84" spans="3:75" s="1" customFormat="1" ht="12" customHeight="1">
      <c r="C84" s="262" t="s">
        <v>208</v>
      </c>
      <c r="D84" s="262"/>
      <c r="E84" s="262"/>
      <c r="F84" s="262"/>
      <c r="G84" s="262"/>
      <c r="H84" s="262"/>
      <c r="I84" s="262"/>
      <c r="J84" s="262"/>
      <c r="K84" s="262"/>
      <c r="L84" s="262"/>
      <c r="M84" s="262"/>
      <c r="N84" s="262"/>
      <c r="O84" s="262"/>
      <c r="P84" s="262"/>
      <c r="Q84" s="262"/>
      <c r="R84" s="262"/>
      <c r="S84" s="262"/>
      <c r="T84" s="262"/>
      <c r="U84" s="263">
        <v>717</v>
      </c>
      <c r="V84" s="263"/>
      <c r="W84" s="247" t="s">
        <v>21</v>
      </c>
      <c r="X84" s="247"/>
      <c r="Y84" s="247"/>
      <c r="Z84" s="247"/>
      <c r="AA84" s="247"/>
      <c r="AB84" s="247"/>
      <c r="AC84" s="247"/>
      <c r="AD84" s="247"/>
      <c r="AE84" s="264" t="s">
        <v>21</v>
      </c>
      <c r="AF84" s="264"/>
      <c r="AG84" s="264"/>
      <c r="AH84" s="264"/>
      <c r="AI84" s="264"/>
      <c r="AJ84" s="264"/>
      <c r="AK84" s="264"/>
      <c r="AL84" s="264"/>
      <c r="AM84" s="264"/>
      <c r="AN84" s="264" t="s">
        <v>21</v>
      </c>
      <c r="AO84" s="264"/>
      <c r="AP84" s="264"/>
      <c r="AQ84" s="264"/>
      <c r="AR84" s="264"/>
      <c r="AS84" s="264"/>
      <c r="AT84" s="264"/>
      <c r="AU84" s="264"/>
      <c r="AV84" s="264"/>
      <c r="AW84" s="265" t="s">
        <v>21</v>
      </c>
      <c r="AX84" s="265"/>
      <c r="AY84" s="265"/>
      <c r="AZ84" s="265"/>
      <c r="BA84" s="265"/>
      <c r="BB84" s="265"/>
      <c r="BC84" s="265"/>
      <c r="BD84" s="265"/>
      <c r="BE84" s="265"/>
      <c r="BF84" s="265"/>
      <c r="BG84" s="265"/>
      <c r="BH84" s="265" t="s">
        <v>21</v>
      </c>
      <c r="BI84" s="265"/>
      <c r="BJ84" s="265"/>
      <c r="BK84" s="265"/>
      <c r="BL84" s="265"/>
      <c r="BM84" s="265"/>
      <c r="BN84" s="265"/>
      <c r="BO84" s="265"/>
      <c r="BP84" s="265" t="s">
        <v>21</v>
      </c>
      <c r="BQ84" s="265"/>
      <c r="BR84" s="265"/>
      <c r="BS84" s="265"/>
      <c r="BT84" s="265"/>
      <c r="BU84" s="265"/>
      <c r="BV84" s="97" t="s">
        <v>21</v>
      </c>
    </row>
    <row r="85" spans="3:75" s="1" customFormat="1" ht="12" customHeight="1">
      <c r="Y85" s="105"/>
      <c r="Z85" s="105"/>
      <c r="AA85" s="105"/>
      <c r="AB85" s="105"/>
      <c r="AC85" s="105"/>
      <c r="AD85" s="105"/>
      <c r="AE85" s="105"/>
      <c r="BN85" s="5"/>
      <c r="BO85" s="5"/>
      <c r="BP85" s="5"/>
      <c r="BQ85" s="5"/>
      <c r="BR85" s="40" t="s">
        <v>83</v>
      </c>
    </row>
    <row r="86" spans="3:75" s="1" customFormat="1" ht="13.05" customHeight="1"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270" t="s">
        <v>17</v>
      </c>
      <c r="V86" s="270"/>
      <c r="W86" s="271" t="s">
        <v>185</v>
      </c>
      <c r="X86" s="271"/>
      <c r="Y86" s="271"/>
      <c r="Z86" s="271"/>
      <c r="AA86" s="271"/>
      <c r="AB86" s="271"/>
      <c r="AC86" s="271"/>
      <c r="AD86" s="271"/>
      <c r="AE86" s="271"/>
      <c r="AF86" s="271"/>
      <c r="AG86" s="271"/>
      <c r="AH86" s="271"/>
      <c r="AI86" s="271"/>
      <c r="AJ86" s="271"/>
      <c r="AK86" s="271"/>
      <c r="AL86" s="271"/>
      <c r="AM86" s="271"/>
      <c r="AN86" s="271"/>
      <c r="AO86" s="271"/>
      <c r="AP86" s="271"/>
      <c r="AQ86" s="271"/>
      <c r="AR86" s="271"/>
      <c r="AS86" s="271"/>
      <c r="AT86" s="271"/>
      <c r="AU86" s="271"/>
      <c r="AV86" s="271"/>
      <c r="AW86" s="271"/>
      <c r="AX86" s="271"/>
      <c r="AY86" s="271"/>
      <c r="AZ86" s="271"/>
      <c r="BA86" s="271"/>
      <c r="BB86" s="271"/>
      <c r="BC86" s="271"/>
      <c r="BD86" s="271"/>
      <c r="BE86" s="271"/>
      <c r="BF86" s="271"/>
      <c r="BG86" s="271"/>
      <c r="BH86" s="271"/>
      <c r="BI86" s="271"/>
      <c r="BJ86" s="271"/>
      <c r="BK86" s="271"/>
      <c r="BL86" s="271"/>
      <c r="BM86" s="271"/>
      <c r="BN86" s="271"/>
      <c r="BO86" s="271"/>
      <c r="BP86" s="268" t="s">
        <v>69</v>
      </c>
      <c r="BQ86" s="268"/>
      <c r="BR86" s="268"/>
      <c r="BS86" s="268"/>
      <c r="BT86" s="268"/>
      <c r="BU86" s="268"/>
      <c r="BV86" s="267" t="s">
        <v>186</v>
      </c>
    </row>
    <row r="87" spans="3:75" s="52" customFormat="1" ht="48" customHeight="1"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270"/>
      <c r="V87" s="270"/>
      <c r="W87" s="268" t="s">
        <v>63</v>
      </c>
      <c r="X87" s="268"/>
      <c r="Y87" s="268"/>
      <c r="Z87" s="268"/>
      <c r="AA87" s="268"/>
      <c r="AB87" s="268"/>
      <c r="AC87" s="268"/>
      <c r="AD87" s="268"/>
      <c r="AE87" s="268" t="s">
        <v>64</v>
      </c>
      <c r="AF87" s="268"/>
      <c r="AG87" s="268"/>
      <c r="AH87" s="268"/>
      <c r="AI87" s="268"/>
      <c r="AJ87" s="268"/>
      <c r="AK87" s="268"/>
      <c r="AL87" s="268"/>
      <c r="AM87" s="268"/>
      <c r="AN87" s="268" t="s">
        <v>65</v>
      </c>
      <c r="AO87" s="268"/>
      <c r="AP87" s="268"/>
      <c r="AQ87" s="268"/>
      <c r="AR87" s="268"/>
      <c r="AS87" s="268"/>
      <c r="AT87" s="268"/>
      <c r="AU87" s="268"/>
      <c r="AV87" s="268"/>
      <c r="AW87" s="269" t="s">
        <v>66</v>
      </c>
      <c r="AX87" s="269"/>
      <c r="AY87" s="269"/>
      <c r="AZ87" s="269"/>
      <c r="BA87" s="269"/>
      <c r="BB87" s="269"/>
      <c r="BC87" s="269"/>
      <c r="BD87" s="269"/>
      <c r="BE87" s="269"/>
      <c r="BF87" s="269"/>
      <c r="BG87" s="269"/>
      <c r="BH87" s="268" t="s">
        <v>187</v>
      </c>
      <c r="BI87" s="268"/>
      <c r="BJ87" s="268"/>
      <c r="BK87" s="268"/>
      <c r="BL87" s="268"/>
      <c r="BM87" s="268"/>
      <c r="BN87" s="268"/>
      <c r="BO87" s="268"/>
      <c r="BP87" s="268"/>
      <c r="BQ87" s="268"/>
      <c r="BR87" s="268"/>
      <c r="BS87" s="268"/>
      <c r="BT87" s="268"/>
      <c r="BU87" s="268"/>
      <c r="BV87" s="267"/>
    </row>
    <row r="88" spans="3:75" s="1" customFormat="1" ht="10.95" customHeight="1">
      <c r="C88" s="266">
        <v>1</v>
      </c>
      <c r="D88" s="266"/>
      <c r="E88" s="266"/>
      <c r="F88" s="266"/>
      <c r="G88" s="266"/>
      <c r="H88" s="266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66"/>
      <c r="T88" s="266"/>
      <c r="U88" s="224">
        <v>2</v>
      </c>
      <c r="V88" s="224"/>
      <c r="W88" s="224">
        <v>3</v>
      </c>
      <c r="X88" s="224"/>
      <c r="Y88" s="224"/>
      <c r="Z88" s="224"/>
      <c r="AA88" s="224"/>
      <c r="AB88" s="224"/>
      <c r="AC88" s="224"/>
      <c r="AD88" s="224"/>
      <c r="AE88" s="224">
        <v>4</v>
      </c>
      <c r="AF88" s="224"/>
      <c r="AG88" s="224"/>
      <c r="AH88" s="224"/>
      <c r="AI88" s="224"/>
      <c r="AJ88" s="224"/>
      <c r="AK88" s="224"/>
      <c r="AL88" s="224"/>
      <c r="AM88" s="224"/>
      <c r="AN88" s="261">
        <v>5</v>
      </c>
      <c r="AO88" s="261"/>
      <c r="AP88" s="261"/>
      <c r="AQ88" s="261"/>
      <c r="AR88" s="261"/>
      <c r="AS88" s="261"/>
      <c r="AT88" s="261"/>
      <c r="AU88" s="261"/>
      <c r="AV88" s="261"/>
      <c r="AW88" s="261">
        <v>6</v>
      </c>
      <c r="AX88" s="261"/>
      <c r="AY88" s="261"/>
      <c r="AZ88" s="261"/>
      <c r="BA88" s="261"/>
      <c r="BB88" s="261"/>
      <c r="BC88" s="261"/>
      <c r="BD88" s="261"/>
      <c r="BE88" s="261"/>
      <c r="BF88" s="261"/>
      <c r="BG88" s="261"/>
      <c r="BH88" s="261">
        <v>7</v>
      </c>
      <c r="BI88" s="261"/>
      <c r="BJ88" s="261"/>
      <c r="BK88" s="261"/>
      <c r="BL88" s="261"/>
      <c r="BM88" s="261"/>
      <c r="BN88" s="261"/>
      <c r="BO88" s="261"/>
      <c r="BP88" s="261">
        <v>8</v>
      </c>
      <c r="BQ88" s="261"/>
      <c r="BR88" s="261"/>
      <c r="BS88" s="261"/>
      <c r="BT88" s="261"/>
      <c r="BU88" s="261"/>
      <c r="BV88" s="81">
        <v>9</v>
      </c>
    </row>
    <row r="89" spans="3:75" s="1" customFormat="1" ht="24" customHeight="1">
      <c r="C89" s="262" t="s">
        <v>209</v>
      </c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3">
        <v>718</v>
      </c>
      <c r="V89" s="263"/>
      <c r="W89" s="247" t="s">
        <v>21</v>
      </c>
      <c r="X89" s="247"/>
      <c r="Y89" s="247"/>
      <c r="Z89" s="247"/>
      <c r="AA89" s="247"/>
      <c r="AB89" s="247"/>
      <c r="AC89" s="247"/>
      <c r="AD89" s="247"/>
      <c r="AE89" s="264" t="s">
        <v>21</v>
      </c>
      <c r="AF89" s="264"/>
      <c r="AG89" s="264"/>
      <c r="AH89" s="264"/>
      <c r="AI89" s="264"/>
      <c r="AJ89" s="264"/>
      <c r="AK89" s="264"/>
      <c r="AL89" s="264"/>
      <c r="AM89" s="264"/>
      <c r="AN89" s="264" t="s">
        <v>21</v>
      </c>
      <c r="AO89" s="264"/>
      <c r="AP89" s="264"/>
      <c r="AQ89" s="264"/>
      <c r="AR89" s="264"/>
      <c r="AS89" s="264"/>
      <c r="AT89" s="264"/>
      <c r="AU89" s="264"/>
      <c r="AV89" s="264"/>
      <c r="AW89" s="265" t="s">
        <v>21</v>
      </c>
      <c r="AX89" s="265"/>
      <c r="AY89" s="265"/>
      <c r="AZ89" s="265"/>
      <c r="BA89" s="265"/>
      <c r="BB89" s="265"/>
      <c r="BC89" s="265"/>
      <c r="BD89" s="265"/>
      <c r="BE89" s="265"/>
      <c r="BF89" s="265"/>
      <c r="BG89" s="265"/>
      <c r="BH89" s="265" t="s">
        <v>21</v>
      </c>
      <c r="BI89" s="265"/>
      <c r="BJ89" s="265"/>
      <c r="BK89" s="265"/>
      <c r="BL89" s="265"/>
      <c r="BM89" s="265"/>
      <c r="BN89" s="265"/>
      <c r="BO89" s="265"/>
      <c r="BP89" s="265" t="s">
        <v>21</v>
      </c>
      <c r="BQ89" s="265"/>
      <c r="BR89" s="265"/>
      <c r="BS89" s="265"/>
      <c r="BT89" s="265"/>
      <c r="BU89" s="265"/>
      <c r="BV89" s="97" t="s">
        <v>21</v>
      </c>
    </row>
    <row r="90" spans="3:75" s="1" customFormat="1" ht="24" customHeight="1">
      <c r="C90" s="259" t="s">
        <v>217</v>
      </c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60">
        <v>800</v>
      </c>
      <c r="V90" s="260"/>
      <c r="W90" s="257">
        <f>1350000000/1000</f>
        <v>1350000</v>
      </c>
      <c r="X90" s="257"/>
      <c r="Y90" s="257"/>
      <c r="Z90" s="257"/>
      <c r="AA90" s="257"/>
      <c r="AB90" s="257"/>
      <c r="AC90" s="257"/>
      <c r="AD90" s="257"/>
      <c r="AE90" s="258">
        <v>0</v>
      </c>
      <c r="AF90" s="258"/>
      <c r="AG90" s="258"/>
      <c r="AH90" s="258"/>
      <c r="AI90" s="258"/>
      <c r="AJ90" s="258"/>
      <c r="AK90" s="258"/>
      <c r="AL90" s="258"/>
      <c r="AM90" s="258"/>
      <c r="AN90" s="258">
        <v>0</v>
      </c>
      <c r="AO90" s="258"/>
      <c r="AP90" s="258"/>
      <c r="AQ90" s="258"/>
      <c r="AR90" s="258"/>
      <c r="AS90" s="258"/>
      <c r="AT90" s="258"/>
      <c r="AU90" s="258"/>
      <c r="AV90" s="258"/>
      <c r="AW90" s="258">
        <v>0</v>
      </c>
      <c r="AX90" s="258"/>
      <c r="AY90" s="258"/>
      <c r="AZ90" s="258"/>
      <c r="BA90" s="258"/>
      <c r="BB90" s="258"/>
      <c r="BC90" s="258"/>
      <c r="BD90" s="258"/>
      <c r="BE90" s="258"/>
      <c r="BF90" s="258"/>
      <c r="BG90" s="258"/>
      <c r="BH90" s="257">
        <f>BH53+BH54+BH72</f>
        <v>1140393.0287600001</v>
      </c>
      <c r="BI90" s="257"/>
      <c r="BJ90" s="257"/>
      <c r="BK90" s="257"/>
      <c r="BL90" s="257"/>
      <c r="BM90" s="257"/>
      <c r="BN90" s="257"/>
      <c r="BO90" s="257"/>
      <c r="BP90" s="258">
        <v>0</v>
      </c>
      <c r="BQ90" s="258"/>
      <c r="BR90" s="258"/>
      <c r="BS90" s="258"/>
      <c r="BT90" s="258"/>
      <c r="BU90" s="258"/>
      <c r="BV90" s="83">
        <f>SUM(W90:BU90)</f>
        <v>2490393.0287600001</v>
      </c>
    </row>
    <row r="91" spans="3:75" s="1" customFormat="1" ht="12" customHeight="1">
      <c r="Y91" s="105"/>
      <c r="Z91" s="105"/>
      <c r="AA91" s="105"/>
      <c r="AB91" s="105"/>
      <c r="AC91" s="105"/>
      <c r="AD91" s="105"/>
      <c r="AE91" s="105"/>
    </row>
    <row r="92" spans="3:75" s="1" customFormat="1" ht="12" customHeight="1">
      <c r="Y92" s="105"/>
      <c r="Z92" s="105"/>
      <c r="AA92" s="105"/>
      <c r="AB92" s="105"/>
      <c r="AC92" s="105"/>
      <c r="AD92" s="105"/>
      <c r="AE92" s="105"/>
    </row>
    <row r="93" spans="3:75" s="1" customFormat="1" ht="12" customHeight="1">
      <c r="C93" s="36" t="s">
        <v>72</v>
      </c>
      <c r="D93" s="36"/>
      <c r="E93" s="36"/>
      <c r="F93" s="36"/>
      <c r="G93" s="36"/>
      <c r="H93" s="36"/>
      <c r="I93" s="36"/>
      <c r="L93" s="153" t="s">
        <v>73</v>
      </c>
      <c r="M93" s="153"/>
      <c r="N93" s="153"/>
      <c r="O93" s="153"/>
      <c r="P93" s="153"/>
      <c r="Q93" s="153"/>
      <c r="R93" s="153"/>
      <c r="S93" s="153"/>
      <c r="T93" s="153"/>
      <c r="U93" s="153"/>
      <c r="Y93" s="37"/>
      <c r="Z93" s="37"/>
      <c r="AA93" s="37"/>
      <c r="AB93" s="37"/>
      <c r="AC93" s="37"/>
      <c r="AD93" s="37"/>
      <c r="AE93" s="37"/>
    </row>
    <row r="94" spans="3:75" s="1" customFormat="1" ht="10.95" customHeight="1">
      <c r="L94" s="154" t="s">
        <v>74</v>
      </c>
      <c r="M94" s="154"/>
      <c r="N94" s="154"/>
      <c r="O94" s="154"/>
      <c r="P94" s="154"/>
      <c r="Q94" s="154"/>
      <c r="R94" s="154"/>
      <c r="S94" s="154"/>
      <c r="T94" s="154"/>
      <c r="U94" s="154"/>
      <c r="Y94" s="78" t="s">
        <v>75</v>
      </c>
      <c r="Z94" s="78"/>
      <c r="AA94" s="78"/>
      <c r="AB94" s="78"/>
      <c r="AC94" s="78"/>
      <c r="AD94" s="78"/>
      <c r="AE94" s="78"/>
    </row>
    <row r="95" spans="3:75" s="1" customFormat="1" ht="10.95" customHeight="1"/>
    <row r="96" spans="3:75" s="1" customFormat="1" ht="10.95" customHeight="1"/>
    <row r="97" spans="3:31" s="1" customFormat="1" ht="12">
      <c r="C97" s="79"/>
      <c r="D97" s="79"/>
      <c r="E97" s="79"/>
      <c r="F97" s="79"/>
      <c r="G97" s="79"/>
      <c r="H97" s="79"/>
      <c r="I97" s="79" t="s">
        <v>76</v>
      </c>
      <c r="L97" s="153" t="s">
        <v>77</v>
      </c>
      <c r="M97" s="153"/>
      <c r="N97" s="153"/>
      <c r="O97" s="153"/>
      <c r="P97" s="153"/>
      <c r="Q97" s="153"/>
      <c r="R97" s="153"/>
      <c r="S97" s="153"/>
      <c r="T97" s="153"/>
      <c r="U97" s="153"/>
      <c r="Y97" s="37"/>
      <c r="Z97" s="37"/>
      <c r="AA97" s="37"/>
      <c r="AB97" s="37"/>
      <c r="AC97" s="37"/>
      <c r="AD97" s="37"/>
      <c r="AE97" s="37"/>
    </row>
    <row r="98" spans="3:31" s="1" customFormat="1" ht="10.199999999999999">
      <c r="L98" s="154" t="s">
        <v>74</v>
      </c>
      <c r="M98" s="154"/>
      <c r="N98" s="154"/>
      <c r="O98" s="154"/>
      <c r="P98" s="154"/>
      <c r="Q98" s="154"/>
      <c r="R98" s="154"/>
      <c r="S98" s="154"/>
      <c r="T98" s="154"/>
      <c r="U98" s="154"/>
      <c r="Y98" s="78" t="s">
        <v>75</v>
      </c>
      <c r="Z98" s="78"/>
      <c r="AA98" s="78"/>
      <c r="AB98" s="78"/>
      <c r="AC98" s="78"/>
      <c r="AD98" s="78"/>
      <c r="AE98" s="78"/>
    </row>
    <row r="99" spans="3:31" s="1" customFormat="1" ht="10.199999999999999"/>
    <row r="100" spans="3:31" s="1" customFormat="1" ht="10.199999999999999"/>
    <row r="101" spans="3:31" s="1" customFormat="1" ht="10.199999999999999">
      <c r="C101" s="1" t="s">
        <v>78</v>
      </c>
    </row>
    <row r="102" spans="3:31" s="1" customFormat="1" ht="10.199999999999999"/>
    <row r="103" spans="3:31" s="1" customFormat="1" ht="10.199999999999999"/>
    <row r="104" spans="3:31" s="1" customFormat="1" ht="10.199999999999999"/>
    <row r="105" spans="3:31" s="1" customFormat="1" ht="10.199999999999999"/>
    <row r="106" spans="3:31" s="1" customFormat="1" ht="10.199999999999999"/>
    <row r="107" spans="3:31" s="1" customFormat="1" ht="10.199999999999999"/>
    <row r="108" spans="3:31" s="1" customFormat="1" ht="10.199999999999999"/>
    <row r="109" spans="3:31" s="1" customFormat="1" ht="10.199999999999999"/>
  </sheetData>
  <mergeCells count="540">
    <mergeCell ref="BV13:BV14"/>
    <mergeCell ref="W14:AD14"/>
    <mergeCell ref="AE14:AM14"/>
    <mergeCell ref="AN14:AV14"/>
    <mergeCell ref="AW14:BG14"/>
    <mergeCell ref="BH14:BO14"/>
    <mergeCell ref="BB2:BT2"/>
    <mergeCell ref="BB5:BT5"/>
    <mergeCell ref="O8:AR8"/>
    <mergeCell ref="O10:BB10"/>
    <mergeCell ref="O11:BB11"/>
    <mergeCell ref="C13:T14"/>
    <mergeCell ref="U13:V14"/>
    <mergeCell ref="W13:BO13"/>
    <mergeCell ref="BP13:BU14"/>
    <mergeCell ref="BH15:BO15"/>
    <mergeCell ref="BP15:BU15"/>
    <mergeCell ref="C16:T16"/>
    <mergeCell ref="U16:V16"/>
    <mergeCell ref="W16:AD16"/>
    <mergeCell ref="AE16:AM16"/>
    <mergeCell ref="AN16:AV16"/>
    <mergeCell ref="AW16:BG16"/>
    <mergeCell ref="BH16:BO16"/>
    <mergeCell ref="BP16:BU16"/>
    <mergeCell ref="C15:T15"/>
    <mergeCell ref="U15:V15"/>
    <mergeCell ref="W15:AD15"/>
    <mergeCell ref="AE15:AM15"/>
    <mergeCell ref="AN15:AV15"/>
    <mergeCell ref="AW15:BG15"/>
    <mergeCell ref="BH17:BO17"/>
    <mergeCell ref="BP17:BU17"/>
    <mergeCell ref="C18:T18"/>
    <mergeCell ref="U18:V18"/>
    <mergeCell ref="W18:AD18"/>
    <mergeCell ref="AE18:AM18"/>
    <mergeCell ref="AN18:AV18"/>
    <mergeCell ref="AW18:BG18"/>
    <mergeCell ref="BH18:BO18"/>
    <mergeCell ref="BP18:BU18"/>
    <mergeCell ref="C17:T17"/>
    <mergeCell ref="U17:V17"/>
    <mergeCell ref="W17:AD17"/>
    <mergeCell ref="AE17:AM17"/>
    <mergeCell ref="AN17:AV17"/>
    <mergeCell ref="AW17:BG17"/>
    <mergeCell ref="BH19:BO19"/>
    <mergeCell ref="BP19:BU19"/>
    <mergeCell ref="C20:T20"/>
    <mergeCell ref="U20:V20"/>
    <mergeCell ref="W20:AD20"/>
    <mergeCell ref="AE20:AM20"/>
    <mergeCell ref="AN20:AV20"/>
    <mergeCell ref="AW20:BG20"/>
    <mergeCell ref="BH20:BO20"/>
    <mergeCell ref="BP20:BU20"/>
    <mergeCell ref="C19:T19"/>
    <mergeCell ref="U19:V19"/>
    <mergeCell ref="W19:AD19"/>
    <mergeCell ref="AE19:AM19"/>
    <mergeCell ref="AN19:AV19"/>
    <mergeCell ref="AW19:BG19"/>
    <mergeCell ref="BH21:BO21"/>
    <mergeCell ref="BP21:BU21"/>
    <mergeCell ref="C22:V22"/>
    <mergeCell ref="BH22:BO22"/>
    <mergeCell ref="C23:T23"/>
    <mergeCell ref="U23:V23"/>
    <mergeCell ref="W23:AD23"/>
    <mergeCell ref="AE23:AM23"/>
    <mergeCell ref="AN23:AV23"/>
    <mergeCell ref="AW23:BG23"/>
    <mergeCell ref="C21:T21"/>
    <mergeCell ref="U21:V21"/>
    <mergeCell ref="W21:AD21"/>
    <mergeCell ref="AE21:AM21"/>
    <mergeCell ref="AN21:AV21"/>
    <mergeCell ref="AW21:BG21"/>
    <mergeCell ref="BH23:BO23"/>
    <mergeCell ref="BP23:BU23"/>
    <mergeCell ref="C24:T24"/>
    <mergeCell ref="U24:V24"/>
    <mergeCell ref="W24:AD24"/>
    <mergeCell ref="AE24:AM24"/>
    <mergeCell ref="AN24:AV24"/>
    <mergeCell ref="AW24:BG24"/>
    <mergeCell ref="BH24:BO24"/>
    <mergeCell ref="BP24:BU24"/>
    <mergeCell ref="BH25:BO25"/>
    <mergeCell ref="BP25:BU25"/>
    <mergeCell ref="C26:T26"/>
    <mergeCell ref="U26:V26"/>
    <mergeCell ref="W26:AD26"/>
    <mergeCell ref="AE26:AM26"/>
    <mergeCell ref="AN26:AV26"/>
    <mergeCell ref="AW26:BG26"/>
    <mergeCell ref="BH26:BO26"/>
    <mergeCell ref="BP26:BU26"/>
    <mergeCell ref="C25:T25"/>
    <mergeCell ref="U25:V25"/>
    <mergeCell ref="W25:AD25"/>
    <mergeCell ref="AE25:AM25"/>
    <mergeCell ref="AN25:AV25"/>
    <mergeCell ref="AW25:BG25"/>
    <mergeCell ref="BH27:BO27"/>
    <mergeCell ref="BP27:BU27"/>
    <mergeCell ref="C28:T28"/>
    <mergeCell ref="U28:V28"/>
    <mergeCell ref="W28:AD28"/>
    <mergeCell ref="AE28:AM28"/>
    <mergeCell ref="AN28:AV28"/>
    <mergeCell ref="AW28:BG28"/>
    <mergeCell ref="BH28:BO28"/>
    <mergeCell ref="BP28:BU28"/>
    <mergeCell ref="C27:T27"/>
    <mergeCell ref="U27:V27"/>
    <mergeCell ref="W27:AD27"/>
    <mergeCell ref="AE27:AM27"/>
    <mergeCell ref="AN27:AV27"/>
    <mergeCell ref="AW27:BG27"/>
    <mergeCell ref="BH29:BO29"/>
    <mergeCell ref="BP29:BU29"/>
    <mergeCell ref="C30:T30"/>
    <mergeCell ref="U30:V30"/>
    <mergeCell ref="W30:AD30"/>
    <mergeCell ref="AE30:AM30"/>
    <mergeCell ref="AN30:AV30"/>
    <mergeCell ref="AW30:BG30"/>
    <mergeCell ref="BH30:BO30"/>
    <mergeCell ref="BP30:BU30"/>
    <mergeCell ref="C29:T29"/>
    <mergeCell ref="U29:V29"/>
    <mergeCell ref="W29:AD29"/>
    <mergeCell ref="AE29:AM29"/>
    <mergeCell ref="AN29:AV29"/>
    <mergeCell ref="AW29:BG29"/>
    <mergeCell ref="BV33:BV34"/>
    <mergeCell ref="W34:AD34"/>
    <mergeCell ref="AE34:AM34"/>
    <mergeCell ref="AN34:AV34"/>
    <mergeCell ref="AW34:BG34"/>
    <mergeCell ref="BH34:BO34"/>
    <mergeCell ref="BH31:BO31"/>
    <mergeCell ref="BP31:BU31"/>
    <mergeCell ref="C33:T34"/>
    <mergeCell ref="U33:V34"/>
    <mergeCell ref="W33:BO33"/>
    <mergeCell ref="BP33:BU34"/>
    <mergeCell ref="C31:T31"/>
    <mergeCell ref="U31:V31"/>
    <mergeCell ref="W31:AD31"/>
    <mergeCell ref="AE31:AM31"/>
    <mergeCell ref="AN31:AV31"/>
    <mergeCell ref="AW31:BG31"/>
    <mergeCell ref="C37:T37"/>
    <mergeCell ref="C38:T38"/>
    <mergeCell ref="U38:V38"/>
    <mergeCell ref="W38:AD38"/>
    <mergeCell ref="AE38:AM38"/>
    <mergeCell ref="AN38:AV38"/>
    <mergeCell ref="BH35:BO35"/>
    <mergeCell ref="BP35:BU35"/>
    <mergeCell ref="C36:T36"/>
    <mergeCell ref="U36:V36"/>
    <mergeCell ref="W36:AD36"/>
    <mergeCell ref="AE36:AM36"/>
    <mergeCell ref="AN36:AV36"/>
    <mergeCell ref="AW36:BG36"/>
    <mergeCell ref="BH36:BO36"/>
    <mergeCell ref="BP36:BU36"/>
    <mergeCell ref="C35:T35"/>
    <mergeCell ref="U35:V35"/>
    <mergeCell ref="W35:AD35"/>
    <mergeCell ref="AE35:AM35"/>
    <mergeCell ref="AN35:AV35"/>
    <mergeCell ref="AW35:BG35"/>
    <mergeCell ref="BP40:BU40"/>
    <mergeCell ref="C41:T41"/>
    <mergeCell ref="W41:AD41"/>
    <mergeCell ref="AE41:AM41"/>
    <mergeCell ref="AN41:AV41"/>
    <mergeCell ref="AW41:BG41"/>
    <mergeCell ref="BH41:BO41"/>
    <mergeCell ref="BP41:BU41"/>
    <mergeCell ref="AW38:BG38"/>
    <mergeCell ref="BH38:BO38"/>
    <mergeCell ref="BP38:BU38"/>
    <mergeCell ref="C39:T39"/>
    <mergeCell ref="C40:T40"/>
    <mergeCell ref="W40:AD40"/>
    <mergeCell ref="AE40:AM40"/>
    <mergeCell ref="AN40:AV40"/>
    <mergeCell ref="AW40:BG40"/>
    <mergeCell ref="BH40:BO40"/>
    <mergeCell ref="BP42:BU42"/>
    <mergeCell ref="C43:T43"/>
    <mergeCell ref="U43:V43"/>
    <mergeCell ref="W43:AD43"/>
    <mergeCell ref="AE43:AM43"/>
    <mergeCell ref="AN43:AV43"/>
    <mergeCell ref="AW43:BG43"/>
    <mergeCell ref="BH43:BO43"/>
    <mergeCell ref="BP43:BU43"/>
    <mergeCell ref="C42:T42"/>
    <mergeCell ref="W42:AD42"/>
    <mergeCell ref="AE42:AM42"/>
    <mergeCell ref="AN42:AV42"/>
    <mergeCell ref="AW42:BG42"/>
    <mergeCell ref="BH42:BO42"/>
    <mergeCell ref="BH44:BO44"/>
    <mergeCell ref="BP44:BU44"/>
    <mergeCell ref="C45:T45"/>
    <mergeCell ref="U45:V45"/>
    <mergeCell ref="W45:AD45"/>
    <mergeCell ref="AE45:AM45"/>
    <mergeCell ref="AN45:AV45"/>
    <mergeCell ref="AW45:BG45"/>
    <mergeCell ref="BH45:BO45"/>
    <mergeCell ref="BP45:BU45"/>
    <mergeCell ref="C44:T44"/>
    <mergeCell ref="U44:V44"/>
    <mergeCell ref="W44:AD44"/>
    <mergeCell ref="AE44:AM44"/>
    <mergeCell ref="AN44:AV44"/>
    <mergeCell ref="AW44:BG44"/>
    <mergeCell ref="BH46:BO46"/>
    <mergeCell ref="BP46:BU46"/>
    <mergeCell ref="C47:T47"/>
    <mergeCell ref="U47:V47"/>
    <mergeCell ref="W47:AD47"/>
    <mergeCell ref="AE47:AM47"/>
    <mergeCell ref="AN47:AV47"/>
    <mergeCell ref="AW47:BG47"/>
    <mergeCell ref="BH47:BO47"/>
    <mergeCell ref="BP47:BU47"/>
    <mergeCell ref="C46:T46"/>
    <mergeCell ref="U46:V46"/>
    <mergeCell ref="W46:AD46"/>
    <mergeCell ref="AE46:AM46"/>
    <mergeCell ref="AN46:AV46"/>
    <mergeCell ref="AW46:BG46"/>
    <mergeCell ref="BH48:BO48"/>
    <mergeCell ref="BP48:BU48"/>
    <mergeCell ref="C49:T49"/>
    <mergeCell ref="U49:V49"/>
    <mergeCell ref="W49:AD49"/>
    <mergeCell ref="AE49:AM49"/>
    <mergeCell ref="AN49:AV49"/>
    <mergeCell ref="AW49:BG49"/>
    <mergeCell ref="BH49:BO49"/>
    <mergeCell ref="BP49:BU49"/>
    <mergeCell ref="C48:T48"/>
    <mergeCell ref="U48:V48"/>
    <mergeCell ref="W48:AD48"/>
    <mergeCell ref="AE48:AM48"/>
    <mergeCell ref="AN48:AV48"/>
    <mergeCell ref="AW48:BG48"/>
    <mergeCell ref="BH50:BO50"/>
    <mergeCell ref="BP50:BU50"/>
    <mergeCell ref="C51:T51"/>
    <mergeCell ref="U51:V51"/>
    <mergeCell ref="W51:AD51"/>
    <mergeCell ref="AE51:AM51"/>
    <mergeCell ref="AN51:AV51"/>
    <mergeCell ref="AW51:BG51"/>
    <mergeCell ref="BH51:BO51"/>
    <mergeCell ref="BP51:BU51"/>
    <mergeCell ref="C50:T50"/>
    <mergeCell ref="U50:V50"/>
    <mergeCell ref="W50:AD50"/>
    <mergeCell ref="AE50:AM50"/>
    <mergeCell ref="AN50:AV50"/>
    <mergeCell ref="AW50:BG50"/>
    <mergeCell ref="BH52:BO52"/>
    <mergeCell ref="BP52:BU52"/>
    <mergeCell ref="C53:T53"/>
    <mergeCell ref="U53:V53"/>
    <mergeCell ref="W53:AD53"/>
    <mergeCell ref="AE53:AM53"/>
    <mergeCell ref="AN53:AV53"/>
    <mergeCell ref="AW53:BG53"/>
    <mergeCell ref="BH53:BO53"/>
    <mergeCell ref="BP53:BU53"/>
    <mergeCell ref="C52:T52"/>
    <mergeCell ref="U52:V52"/>
    <mergeCell ref="W52:AD52"/>
    <mergeCell ref="AE52:AM52"/>
    <mergeCell ref="AN52:AV52"/>
    <mergeCell ref="AW52:BG52"/>
    <mergeCell ref="BH54:BO54"/>
    <mergeCell ref="BP54:BU54"/>
    <mergeCell ref="C55:T55"/>
    <mergeCell ref="U55:V55"/>
    <mergeCell ref="W55:AD55"/>
    <mergeCell ref="AE55:AM55"/>
    <mergeCell ref="AN55:AV55"/>
    <mergeCell ref="AW55:BG55"/>
    <mergeCell ref="BH55:BO55"/>
    <mergeCell ref="BP55:BU55"/>
    <mergeCell ref="C54:T54"/>
    <mergeCell ref="U54:V54"/>
    <mergeCell ref="W54:AD54"/>
    <mergeCell ref="AE54:AM54"/>
    <mergeCell ref="AN54:AV54"/>
    <mergeCell ref="AW54:BG54"/>
    <mergeCell ref="BH56:BO56"/>
    <mergeCell ref="BP56:BU56"/>
    <mergeCell ref="C57:T57"/>
    <mergeCell ref="AW57:BG57"/>
    <mergeCell ref="BH57:BO57"/>
    <mergeCell ref="BP57:BU57"/>
    <mergeCell ref="C56:T56"/>
    <mergeCell ref="U56:V56"/>
    <mergeCell ref="W56:AD56"/>
    <mergeCell ref="AE56:AM56"/>
    <mergeCell ref="AN56:AV56"/>
    <mergeCell ref="AW56:BG56"/>
    <mergeCell ref="BH58:BO58"/>
    <mergeCell ref="BP58:BU58"/>
    <mergeCell ref="C59:T59"/>
    <mergeCell ref="U59:V59"/>
    <mergeCell ref="W59:AD59"/>
    <mergeCell ref="AE59:AM59"/>
    <mergeCell ref="AN59:AV59"/>
    <mergeCell ref="AW59:BG59"/>
    <mergeCell ref="BH59:BO59"/>
    <mergeCell ref="BP59:BU59"/>
    <mergeCell ref="C58:T58"/>
    <mergeCell ref="U58:V58"/>
    <mergeCell ref="W58:AD58"/>
    <mergeCell ref="AE58:AM58"/>
    <mergeCell ref="AN58:AV58"/>
    <mergeCell ref="AW58:BG58"/>
    <mergeCell ref="BV63:BV64"/>
    <mergeCell ref="W64:AD64"/>
    <mergeCell ref="AE64:AM64"/>
    <mergeCell ref="AN64:AV64"/>
    <mergeCell ref="AW64:BG64"/>
    <mergeCell ref="BH64:BO64"/>
    <mergeCell ref="BH60:BO60"/>
    <mergeCell ref="BP60:BU60"/>
    <mergeCell ref="C63:T64"/>
    <mergeCell ref="U63:V64"/>
    <mergeCell ref="W63:BO63"/>
    <mergeCell ref="BP63:BU64"/>
    <mergeCell ref="C60:T60"/>
    <mergeCell ref="U60:V60"/>
    <mergeCell ref="W60:AD60"/>
    <mergeCell ref="AE60:AM60"/>
    <mergeCell ref="AN60:AV60"/>
    <mergeCell ref="AW60:BG60"/>
    <mergeCell ref="BH65:BO65"/>
    <mergeCell ref="BP65:BU65"/>
    <mergeCell ref="C66:T66"/>
    <mergeCell ref="U66:V66"/>
    <mergeCell ref="W66:AD66"/>
    <mergeCell ref="AE66:AM66"/>
    <mergeCell ref="AN66:AV66"/>
    <mergeCell ref="AW66:BG66"/>
    <mergeCell ref="BH66:BO66"/>
    <mergeCell ref="BP66:BU66"/>
    <mergeCell ref="C65:T65"/>
    <mergeCell ref="U65:V65"/>
    <mergeCell ref="W65:AD65"/>
    <mergeCell ref="AE65:AM65"/>
    <mergeCell ref="AN65:AV65"/>
    <mergeCell ref="AW65:BG65"/>
    <mergeCell ref="BH67:BO67"/>
    <mergeCell ref="BP67:BU67"/>
    <mergeCell ref="C68:T68"/>
    <mergeCell ref="U68:V68"/>
    <mergeCell ref="W68:AD68"/>
    <mergeCell ref="AE68:AM68"/>
    <mergeCell ref="AN68:AV68"/>
    <mergeCell ref="AW68:BG68"/>
    <mergeCell ref="BH68:BO68"/>
    <mergeCell ref="BP68:BU68"/>
    <mergeCell ref="C67:T67"/>
    <mergeCell ref="U67:V67"/>
    <mergeCell ref="W67:AD67"/>
    <mergeCell ref="AE67:AM67"/>
    <mergeCell ref="AN67:AV67"/>
    <mergeCell ref="AW67:BG67"/>
    <mergeCell ref="BH69:BO69"/>
    <mergeCell ref="BP69:BU69"/>
    <mergeCell ref="C70:T70"/>
    <mergeCell ref="U70:V70"/>
    <mergeCell ref="W70:AD70"/>
    <mergeCell ref="AE70:AM70"/>
    <mergeCell ref="AN70:AV70"/>
    <mergeCell ref="AW70:BG70"/>
    <mergeCell ref="BH70:BO70"/>
    <mergeCell ref="BP70:BU70"/>
    <mergeCell ref="C69:T69"/>
    <mergeCell ref="U69:V69"/>
    <mergeCell ref="W69:AD69"/>
    <mergeCell ref="AE69:AM69"/>
    <mergeCell ref="AN69:AV69"/>
    <mergeCell ref="AW69:BG69"/>
    <mergeCell ref="C73:T73"/>
    <mergeCell ref="C74:T74"/>
    <mergeCell ref="U74:V74"/>
    <mergeCell ref="W74:AD74"/>
    <mergeCell ref="AE74:AM74"/>
    <mergeCell ref="AN74:AV74"/>
    <mergeCell ref="BH71:BO71"/>
    <mergeCell ref="BP71:BU71"/>
    <mergeCell ref="C72:T72"/>
    <mergeCell ref="U72:V72"/>
    <mergeCell ref="W72:AD72"/>
    <mergeCell ref="AE72:AM72"/>
    <mergeCell ref="AN72:AV72"/>
    <mergeCell ref="AW72:BG72"/>
    <mergeCell ref="BH72:BO72"/>
    <mergeCell ref="BP72:BU72"/>
    <mergeCell ref="C71:T71"/>
    <mergeCell ref="U71:V71"/>
    <mergeCell ref="W71:AD71"/>
    <mergeCell ref="AE71:AM71"/>
    <mergeCell ref="AN71:AV71"/>
    <mergeCell ref="AW71:BG71"/>
    <mergeCell ref="AW74:BG74"/>
    <mergeCell ref="BH74:BO74"/>
    <mergeCell ref="BP74:BU74"/>
    <mergeCell ref="C75:T75"/>
    <mergeCell ref="W75:AD75"/>
    <mergeCell ref="AE75:AM75"/>
    <mergeCell ref="AN75:AV75"/>
    <mergeCell ref="AW75:BG75"/>
    <mergeCell ref="BH75:BO75"/>
    <mergeCell ref="BP75:BU75"/>
    <mergeCell ref="BP76:BU76"/>
    <mergeCell ref="C77:T77"/>
    <mergeCell ref="W77:AD77"/>
    <mergeCell ref="AE77:AM77"/>
    <mergeCell ref="AN77:AV77"/>
    <mergeCell ref="AW77:BG77"/>
    <mergeCell ref="BH77:BO77"/>
    <mergeCell ref="BP77:BU77"/>
    <mergeCell ref="C76:T76"/>
    <mergeCell ref="W76:AD76"/>
    <mergeCell ref="AE76:AM76"/>
    <mergeCell ref="AN76:AV76"/>
    <mergeCell ref="AW76:BG76"/>
    <mergeCell ref="BH76:BO76"/>
    <mergeCell ref="BH78:BO78"/>
    <mergeCell ref="BP78:BU78"/>
    <mergeCell ref="C79:T79"/>
    <mergeCell ref="U79:V79"/>
    <mergeCell ref="W79:AD79"/>
    <mergeCell ref="AE79:AM79"/>
    <mergeCell ref="AN79:AV79"/>
    <mergeCell ref="AW79:BG79"/>
    <mergeCell ref="BH79:BO79"/>
    <mergeCell ref="BP79:BU79"/>
    <mergeCell ref="C78:T78"/>
    <mergeCell ref="U78:V78"/>
    <mergeCell ref="W78:AD78"/>
    <mergeCell ref="AE78:AM78"/>
    <mergeCell ref="AN78:AV78"/>
    <mergeCell ref="AW78:BG78"/>
    <mergeCell ref="BH80:BO80"/>
    <mergeCell ref="BP80:BU80"/>
    <mergeCell ref="C81:T81"/>
    <mergeCell ref="U81:V81"/>
    <mergeCell ref="W81:AD81"/>
    <mergeCell ref="AE81:AM81"/>
    <mergeCell ref="AN81:AV81"/>
    <mergeCell ref="AW81:BG81"/>
    <mergeCell ref="BH81:BO81"/>
    <mergeCell ref="BP81:BU81"/>
    <mergeCell ref="C80:T80"/>
    <mergeCell ref="U80:V80"/>
    <mergeCell ref="W80:AD80"/>
    <mergeCell ref="AE80:AM80"/>
    <mergeCell ref="AN80:AV80"/>
    <mergeCell ref="AW80:BG80"/>
    <mergeCell ref="BH82:BO82"/>
    <mergeCell ref="BP82:BU82"/>
    <mergeCell ref="C83:T83"/>
    <mergeCell ref="U83:V83"/>
    <mergeCell ref="W83:AD83"/>
    <mergeCell ref="AE83:AM83"/>
    <mergeCell ref="AN83:AV83"/>
    <mergeCell ref="AW83:BG83"/>
    <mergeCell ref="BH83:BO83"/>
    <mergeCell ref="BP83:BU83"/>
    <mergeCell ref="C82:T82"/>
    <mergeCell ref="U82:V82"/>
    <mergeCell ref="W82:AD82"/>
    <mergeCell ref="AE82:AM82"/>
    <mergeCell ref="AN82:AV82"/>
    <mergeCell ref="AW82:BG82"/>
    <mergeCell ref="BV86:BV87"/>
    <mergeCell ref="W87:AD87"/>
    <mergeCell ref="AE87:AM87"/>
    <mergeCell ref="AN87:AV87"/>
    <mergeCell ref="AW87:BG87"/>
    <mergeCell ref="BH87:BO87"/>
    <mergeCell ref="BH84:BO84"/>
    <mergeCell ref="BP84:BU84"/>
    <mergeCell ref="C86:T87"/>
    <mergeCell ref="U86:V87"/>
    <mergeCell ref="W86:BO86"/>
    <mergeCell ref="BP86:BU87"/>
    <mergeCell ref="C84:T84"/>
    <mergeCell ref="U84:V84"/>
    <mergeCell ref="W84:AD84"/>
    <mergeCell ref="AE84:AM84"/>
    <mergeCell ref="AN84:AV84"/>
    <mergeCell ref="AW84:BG84"/>
    <mergeCell ref="BH88:BO88"/>
    <mergeCell ref="BP88:BU88"/>
    <mergeCell ref="C89:T89"/>
    <mergeCell ref="U89:V89"/>
    <mergeCell ref="W89:AD89"/>
    <mergeCell ref="AE89:AM89"/>
    <mergeCell ref="AN89:AV89"/>
    <mergeCell ref="AW89:BG89"/>
    <mergeCell ref="BH89:BO89"/>
    <mergeCell ref="BP89:BU89"/>
    <mergeCell ref="C88:T88"/>
    <mergeCell ref="U88:V88"/>
    <mergeCell ref="W88:AD88"/>
    <mergeCell ref="AE88:AM88"/>
    <mergeCell ref="AN88:AV88"/>
    <mergeCell ref="AW88:BG88"/>
    <mergeCell ref="BH90:BO90"/>
    <mergeCell ref="BP90:BU90"/>
    <mergeCell ref="L93:U93"/>
    <mergeCell ref="L94:U94"/>
    <mergeCell ref="L97:U97"/>
    <mergeCell ref="L98:U98"/>
    <mergeCell ref="C90:T90"/>
    <mergeCell ref="U90:V90"/>
    <mergeCell ref="W90:AD90"/>
    <mergeCell ref="AE90:AM90"/>
    <mergeCell ref="AN90:AV90"/>
    <mergeCell ref="AW90:BG9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ОДДС</vt:lpstr>
      <vt:lpstr>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2017-05-15T10:31:02Z</cp:lastPrinted>
  <dcterms:created xsi:type="dcterms:W3CDTF">2017-03-06T06:17:00Z</dcterms:created>
  <dcterms:modified xsi:type="dcterms:W3CDTF">2017-05-15T10:31:36Z</dcterms:modified>
</cp:coreProperties>
</file>