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770" windowHeight="1227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D10" i="3" l="1"/>
  <c r="F32" i="1"/>
  <c r="F31" i="1"/>
  <c r="C15" i="1"/>
  <c r="C14" i="1"/>
  <c r="F13" i="4" l="1"/>
  <c r="I28" i="4"/>
  <c r="B18" i="4"/>
  <c r="H27" i="4"/>
  <c r="I17" i="4"/>
  <c r="F16" i="4"/>
  <c r="B6" i="4"/>
  <c r="B27" i="4"/>
  <c r="C11" i="2"/>
  <c r="C7" i="2"/>
  <c r="D14" i="3"/>
  <c r="D39" i="1"/>
  <c r="D10" i="1"/>
  <c r="B39" i="4" l="1"/>
  <c r="B42" i="4" s="1"/>
  <c r="C6" i="4"/>
  <c r="E9" i="3"/>
  <c r="E8" i="3"/>
  <c r="E11" i="3"/>
  <c r="D7" i="2"/>
  <c r="E14" i="3" l="1"/>
  <c r="E12" i="3" l="1"/>
  <c r="B30" i="4" l="1"/>
  <c r="C30" i="4"/>
  <c r="B21" i="4" l="1"/>
  <c r="I12" i="4" s="1"/>
  <c r="C13" i="2" l="1"/>
  <c r="C17" i="2" s="1"/>
  <c r="C42" i="4" l="1"/>
  <c r="E10" i="3"/>
  <c r="E7" i="3"/>
  <c r="D13" i="2" l="1"/>
  <c r="D17" i="2" s="1"/>
  <c r="C39" i="1" l="1"/>
  <c r="C33" i="1"/>
  <c r="D33" i="1"/>
  <c r="C28" i="1"/>
  <c r="F28" i="1" s="1"/>
  <c r="D28" i="1"/>
  <c r="C18" i="1"/>
  <c r="D18" i="1"/>
  <c r="C10" i="1"/>
  <c r="D40" i="1" l="1"/>
  <c r="E41" i="1" s="1"/>
  <c r="F29" i="1"/>
  <c r="C40" i="1"/>
  <c r="C19" i="1"/>
  <c r="D19" i="1"/>
</calcChain>
</file>

<file path=xl/sharedStrings.xml><?xml version="1.0" encoding="utf-8"?>
<sst xmlns="http://schemas.openxmlformats.org/spreadsheetml/2006/main" count="178" uniqueCount="138">
  <si>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</si>
  <si>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</si>
  <si>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</si>
  <si>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</si>
  <si>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</si>
  <si>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</si>
  <si>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</si>
  <si>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</si>
  <si>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</si>
  <si>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</si>
  <si>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</si>
  <si>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</si>
  <si>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</si>
  <si>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</si>
  <si>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</si>
  <si>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</si>
  <si>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</si>
  <si>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</si>
  <si>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</si>
  <si>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</si>
  <si>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</si>
  <si>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</si>
  <si>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</si>
  <si>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</si>
  <si>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</si>
  <si>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</si>
  <si>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</si>
  <si>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</si>
  <si>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</si>
  <si>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</si>
  <si>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</si>
  <si>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</si>
  <si>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</si>
  <si>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</si>
  <si>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</si>
  <si>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</si>
  <si>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</si>
  <si>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</si>
  <si>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</si>
  <si>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</si>
  <si>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</si>
  <si>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</si>
  <si>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</si>
  <si>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</si>
  <si>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</si>
  <si>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</si>
  <si>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</si>
  <si>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</si>
  <si>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</si>
  <si>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</si>
  <si>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</si>
  <si>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</si>
  <si>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</si>
  <si>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</si>
  <si>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</si>
  <si>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</si>
  <si>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</si>
  <si>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</si>
  <si>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</si>
  <si>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</si>
  <si>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</si>
  <si>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</si>
  <si>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</si>
  <si>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</si>
  <si>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</si>
  <si>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</si>
  <si>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</si>
  <si>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</si>
  <si>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</si>
  <si>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</si>
  <si>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</si>
  <si>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</si>
  <si>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</si>
  <si>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</si>
  <si>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</si>
  <si>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</si>
  <si>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</si>
  <si>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</si>
  <si>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</si>
  <si>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</si>
  <si>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</si>
  <si>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</si>
  <si>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</si>
  <si>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</si>
  <si>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</si>
  <si>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</si>
  <si>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 возврат ранее предоставленных займов</t>
  </si>
  <si>
    <t>Адаева Ж.</t>
  </si>
  <si>
    <t>(71 995)</t>
  </si>
  <si>
    <t>(137 191)</t>
  </si>
  <si>
    <t>(126 041)</t>
  </si>
  <si>
    <t>2 058</t>
  </si>
  <si>
    <t xml:space="preserve">     получение финансовой помощи</t>
  </si>
  <si>
    <t xml:space="preserve">    погашение банковских займов</t>
  </si>
  <si>
    <t>(31 500)</t>
  </si>
  <si>
    <t>возврат ранее полученной финансовой помощи</t>
  </si>
  <si>
    <t>выплата дивидендов</t>
  </si>
  <si>
    <t>(71 170)</t>
  </si>
  <si>
    <t>(44)</t>
  </si>
  <si>
    <t>(85 648)</t>
  </si>
  <si>
    <t>(98 686)</t>
  </si>
  <si>
    <t>(57 244)</t>
  </si>
  <si>
    <t>(10 942)</t>
  </si>
  <si>
    <t>(323 734)</t>
  </si>
  <si>
    <t>(661)</t>
  </si>
  <si>
    <t>(23 285)</t>
  </si>
  <si>
    <t>(55 383)</t>
  </si>
  <si>
    <t xml:space="preserve">АО «Алматытемiр»
Отчет о финансовом положении за период с 01 января по 31 декабря 2019 года
</t>
  </si>
  <si>
    <t xml:space="preserve">АО «Алматытемiр»
Отчет о прибыли или убытке и прочем совокупном доходе 
 за период с 01 января по  31 декабря 2019 года   
</t>
  </si>
  <si>
    <t>30 294</t>
  </si>
  <si>
    <t>5,15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</si>
  <si>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31 декабря 2019   
</t>
  </si>
  <si>
    <t>Сальдо на 31.12.2017г.</t>
  </si>
  <si>
    <t>30294</t>
  </si>
  <si>
    <t>Сальдо на 31 декабря 2018г.</t>
  </si>
  <si>
    <r>
      <t>Сальдо на 31.12.2018г</t>
    </r>
    <r>
      <rPr>
        <sz val="11"/>
        <color rgb="FF000000"/>
        <rFont val="Times New Roman"/>
        <family val="1"/>
        <charset val="204"/>
      </rPr>
      <t>.</t>
    </r>
  </si>
  <si>
    <t>Сальдо на 31.12.2019г.</t>
  </si>
  <si>
    <t xml:space="preserve">АО «Алматытемiр»
Отчет о движении денежных средств за период с 01 января по 31 декабря 2019 года
(прямой метод)
</t>
  </si>
  <si>
    <t>2018 год</t>
  </si>
  <si>
    <t xml:space="preserve">2019 год </t>
  </si>
  <si>
    <t>39 646)</t>
  </si>
  <si>
    <t>21951</t>
  </si>
  <si>
    <t>(63 534)</t>
  </si>
  <si>
    <t>(318 026)</t>
  </si>
  <si>
    <t>(100 695)</t>
  </si>
  <si>
    <t>104 950</t>
  </si>
  <si>
    <t>Расходы по корпоративному подоходному налогу</t>
  </si>
  <si>
    <t>приобретение финансовых активов</t>
  </si>
  <si>
    <t>(37 530)</t>
  </si>
  <si>
    <t>(45 000)</t>
  </si>
  <si>
    <t>(45 598)</t>
  </si>
  <si>
    <t>(73 267)</t>
  </si>
  <si>
    <t>(106 833)</t>
  </si>
  <si>
    <t>(86 356)</t>
  </si>
  <si>
    <t>(14 524)</t>
  </si>
  <si>
    <t>(261 390)</t>
  </si>
  <si>
    <t>(22 764)</t>
  </si>
  <si>
    <t>(565 134)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</si>
</sst>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  <font>
      <sz val="8"/>
      <color rgb="FF000000"/>
      <name val="Times New Roman"/>
      <family val="1"/>
      <charset val="204"/>
    </font>
    <font>
      <sz val="10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left" vertical="top" wrapText="1"/>
    </xf>
    <xf numFmtId="0" fontId="14" fillId="0" borderId="0" xfId="0" applyFont="1"/>
    <xf numFmtId="3" fontId="14" fillId="0" borderId="0" xfId="0" applyNumberFormat="1" applyFont="1"/>
    <xf numFmtId="49" fontId="14" fillId="0" borderId="0" xfId="0" applyNumberFormat="1" applyFont="1"/>
    <xf numFmtId="4" fontId="14" fillId="0" borderId="0" xfId="0" applyNumberFormat="1" applyFont="1"/>
    <xf numFmtId="2" fontId="14" fillId="0" borderId="0" xfId="0" applyNumberFormat="1" applyFont="1"/>
    <xf numFmtId="3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4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23" workbookViewId="0">
      <selection activeCell="D27" sqref="D27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6" ht="39.75" customHeight="1" x14ac:dyDescent="0.2">
      <c r="A1" s="85" t="s">
        <v>107</v>
      </c>
      <c r="B1" s="86"/>
      <c r="C1" s="86"/>
      <c r="D1" s="86"/>
    </row>
    <row r="2" spans="1:6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6" ht="15.75" hidden="1" customHeight="1" x14ac:dyDescent="0.2">
      <c r="A3" s="2"/>
      <c r="B3" s="3"/>
      <c r="C3" s="10"/>
      <c r="D3" s="10"/>
    </row>
    <row r="4" spans="1:6" ht="15" x14ac:dyDescent="0.2">
      <c r="A4" s="27" t="s">
        <v>4</v>
      </c>
      <c r="B4" s="24"/>
      <c r="C4" s="24"/>
      <c r="D4" s="24"/>
    </row>
    <row r="5" spans="1:6" ht="15" x14ac:dyDescent="0.2">
      <c r="A5" s="24" t="s">
        <v>5</v>
      </c>
      <c r="B5" s="28">
        <v>6</v>
      </c>
      <c r="C5" s="29">
        <v>57480</v>
      </c>
      <c r="D5" s="30">
        <v>23692</v>
      </c>
    </row>
    <row r="6" spans="1:6" ht="30" x14ac:dyDescent="0.2">
      <c r="A6" s="23" t="s">
        <v>6</v>
      </c>
      <c r="B6" s="28">
        <v>7</v>
      </c>
      <c r="C6" s="29">
        <v>2498</v>
      </c>
      <c r="D6" s="30">
        <v>4864</v>
      </c>
    </row>
    <row r="7" spans="1:6" ht="15" x14ac:dyDescent="0.2">
      <c r="A7" s="23" t="s">
        <v>7</v>
      </c>
      <c r="B7" s="24"/>
      <c r="C7" s="28">
        <v>150</v>
      </c>
      <c r="D7" s="23">
        <v>150</v>
      </c>
    </row>
    <row r="8" spans="1:6" ht="15" x14ac:dyDescent="0.2">
      <c r="A8" s="24" t="s">
        <v>8</v>
      </c>
      <c r="B8" s="28">
        <v>8</v>
      </c>
      <c r="C8" s="29">
        <v>168</v>
      </c>
      <c r="D8" s="30"/>
    </row>
    <row r="9" spans="1:6" ht="15" x14ac:dyDescent="0.2">
      <c r="A9" s="24" t="s">
        <v>9</v>
      </c>
      <c r="B9" s="28">
        <v>9</v>
      </c>
      <c r="C9" s="29">
        <v>5476</v>
      </c>
      <c r="D9" s="30">
        <v>265</v>
      </c>
    </row>
    <row r="10" spans="1:6" ht="15" x14ac:dyDescent="0.2">
      <c r="A10" s="27" t="s">
        <v>10</v>
      </c>
      <c r="B10" s="24"/>
      <c r="C10" s="31">
        <f>SUM(C5:C9)</f>
        <v>65772</v>
      </c>
      <c r="D10" s="31">
        <f>SUM(D5:D9)</f>
        <v>28971</v>
      </c>
    </row>
    <row r="11" spans="1:6" ht="15" x14ac:dyDescent="0.2">
      <c r="A11" s="24"/>
      <c r="B11" s="24"/>
      <c r="C11" s="24"/>
      <c r="D11" s="23"/>
    </row>
    <row r="12" spans="1:6" ht="15" x14ac:dyDescent="0.2">
      <c r="A12" s="27" t="s">
        <v>11</v>
      </c>
      <c r="B12" s="24"/>
      <c r="C12" s="24"/>
      <c r="D12" s="23"/>
    </row>
    <row r="13" spans="1:6" ht="15" x14ac:dyDescent="0.2">
      <c r="A13" s="24"/>
      <c r="B13" s="24"/>
      <c r="C13" s="24"/>
      <c r="D13" s="23"/>
    </row>
    <row r="14" spans="1:6" ht="15" x14ac:dyDescent="0.2">
      <c r="A14" s="23" t="s">
        <v>12</v>
      </c>
      <c r="B14" s="28">
        <v>10</v>
      </c>
      <c r="C14" s="29">
        <f>2388074+514</f>
        <v>2388588</v>
      </c>
      <c r="D14" s="30">
        <v>2545804</v>
      </c>
    </row>
    <row r="15" spans="1:6" ht="15" x14ac:dyDescent="0.2">
      <c r="A15" s="24" t="s">
        <v>13</v>
      </c>
      <c r="B15" s="28">
        <v>11</v>
      </c>
      <c r="C15" s="29">
        <f>34607-514</f>
        <v>34093</v>
      </c>
      <c r="D15" s="30">
        <v>36376</v>
      </c>
      <c r="F15" s="84">
        <v>514</v>
      </c>
    </row>
    <row r="16" spans="1:6" ht="15" x14ac:dyDescent="0.2">
      <c r="A16" s="24" t="s">
        <v>14</v>
      </c>
      <c r="B16" s="28">
        <v>12</v>
      </c>
      <c r="C16" s="28"/>
      <c r="D16" s="30"/>
      <c r="F16" s="84"/>
    </row>
    <row r="17" spans="1:6" ht="15" x14ac:dyDescent="0.2">
      <c r="A17" s="24" t="s">
        <v>15</v>
      </c>
      <c r="B17" s="28">
        <v>13</v>
      </c>
      <c r="C17" s="29"/>
      <c r="D17" s="30"/>
      <c r="F17" s="84"/>
    </row>
    <row r="18" spans="1:6" ht="15" x14ac:dyDescent="0.2">
      <c r="A18" s="27" t="s">
        <v>16</v>
      </c>
      <c r="B18" s="24"/>
      <c r="C18" s="31">
        <f>SUM(C14:C17)</f>
        <v>2422681</v>
      </c>
      <c r="D18" s="31">
        <f>SUM(D14:D17)</f>
        <v>2582180</v>
      </c>
      <c r="F18" s="84">
        <v>2422681</v>
      </c>
    </row>
    <row r="19" spans="1:6" ht="15" x14ac:dyDescent="0.2">
      <c r="A19" s="27" t="s">
        <v>17</v>
      </c>
      <c r="B19" s="24"/>
      <c r="C19" s="31">
        <f>C10+C18</f>
        <v>2488453</v>
      </c>
      <c r="D19" s="31">
        <f>D10+D18</f>
        <v>2611151</v>
      </c>
      <c r="F19" s="84"/>
    </row>
    <row r="20" spans="1:6" ht="15" x14ac:dyDescent="0.2">
      <c r="A20" s="24"/>
      <c r="B20" s="24"/>
      <c r="C20" s="24"/>
      <c r="D20" s="24"/>
    </row>
    <row r="21" spans="1:6" ht="15" x14ac:dyDescent="0.2">
      <c r="A21" s="27" t="s">
        <v>18</v>
      </c>
      <c r="B21" s="24"/>
      <c r="C21" s="24"/>
      <c r="D21" s="23"/>
    </row>
    <row r="22" spans="1:6" ht="15" x14ac:dyDescent="0.2">
      <c r="A22" s="27" t="s">
        <v>19</v>
      </c>
      <c r="B22" s="24"/>
      <c r="C22" s="24"/>
      <c r="D22" s="23"/>
    </row>
    <row r="23" spans="1:6" ht="15" x14ac:dyDescent="0.2">
      <c r="A23" s="24" t="s">
        <v>20</v>
      </c>
      <c r="B23" s="28">
        <v>14</v>
      </c>
      <c r="C23" s="29">
        <v>40500</v>
      </c>
      <c r="D23" s="30">
        <v>45500</v>
      </c>
    </row>
    <row r="24" spans="1:6" ht="15" x14ac:dyDescent="0.2">
      <c r="A24" s="24" t="s">
        <v>21</v>
      </c>
      <c r="B24" s="28">
        <v>15</v>
      </c>
      <c r="C24" s="29">
        <v>275282</v>
      </c>
      <c r="D24" s="30">
        <v>292814</v>
      </c>
    </row>
    <row r="25" spans="1:6" ht="30" x14ac:dyDescent="0.2">
      <c r="A25" s="23" t="s">
        <v>22</v>
      </c>
      <c r="B25" s="28">
        <v>16</v>
      </c>
      <c r="C25" s="29">
        <v>40600</v>
      </c>
      <c r="D25" s="30">
        <v>41699</v>
      </c>
    </row>
    <row r="26" spans="1:6" ht="15" x14ac:dyDescent="0.2">
      <c r="A26" s="24" t="s">
        <v>23</v>
      </c>
      <c r="B26" s="28">
        <v>17</v>
      </c>
      <c r="C26" s="29">
        <v>112926</v>
      </c>
      <c r="D26" s="30">
        <v>4073</v>
      </c>
    </row>
    <row r="27" spans="1:6" ht="15" x14ac:dyDescent="0.2">
      <c r="A27" s="24" t="s">
        <v>24</v>
      </c>
      <c r="B27" s="28">
        <v>18</v>
      </c>
      <c r="C27" s="29">
        <v>45140</v>
      </c>
      <c r="D27" s="30">
        <v>10698</v>
      </c>
    </row>
    <row r="28" spans="1:6" ht="15" x14ac:dyDescent="0.2">
      <c r="A28" s="27" t="s">
        <v>25</v>
      </c>
      <c r="B28" s="24"/>
      <c r="C28" s="31">
        <f>SUM(C23:C27)</f>
        <v>514448</v>
      </c>
      <c r="D28" s="31">
        <f>SUM(D23:D27)</f>
        <v>394784</v>
      </c>
      <c r="E28" s="83"/>
      <c r="F28" s="83">
        <f>C28+C33</f>
        <v>1441506</v>
      </c>
    </row>
    <row r="29" spans="1:6" ht="15" x14ac:dyDescent="0.2">
      <c r="A29" s="24"/>
      <c r="B29" s="24"/>
      <c r="C29" s="24"/>
      <c r="D29" s="23"/>
      <c r="E29" s="84"/>
      <c r="F29" s="83">
        <f>D28+D33</f>
        <v>1624342</v>
      </c>
    </row>
    <row r="30" spans="1:6" ht="15" x14ac:dyDescent="0.2">
      <c r="A30" s="27" t="s">
        <v>26</v>
      </c>
      <c r="B30" s="24"/>
      <c r="C30" s="24"/>
      <c r="D30" s="23"/>
      <c r="E30" s="84"/>
      <c r="F30" s="84"/>
    </row>
    <row r="31" spans="1:6" ht="15" x14ac:dyDescent="0.2">
      <c r="A31" s="24" t="s">
        <v>20</v>
      </c>
      <c r="B31" s="28">
        <v>14</v>
      </c>
      <c r="C31" s="29">
        <v>589185</v>
      </c>
      <c r="D31" s="30">
        <v>629185</v>
      </c>
      <c r="E31" s="84"/>
      <c r="F31" s="83">
        <f>D23+D31</f>
        <v>674685</v>
      </c>
    </row>
    <row r="32" spans="1:6" ht="15" x14ac:dyDescent="0.2">
      <c r="A32" s="24" t="s">
        <v>27</v>
      </c>
      <c r="B32" s="28">
        <v>19</v>
      </c>
      <c r="C32" s="29">
        <v>337873</v>
      </c>
      <c r="D32" s="30">
        <v>600373</v>
      </c>
      <c r="E32" s="84"/>
      <c r="F32" s="83">
        <f>C31+C23</f>
        <v>629685</v>
      </c>
    </row>
    <row r="33" spans="1:6" ht="15" x14ac:dyDescent="0.2">
      <c r="A33" s="27" t="s">
        <v>28</v>
      </c>
      <c r="B33" s="24"/>
      <c r="C33" s="31">
        <f>SUM(C31:C32)</f>
        <v>927058</v>
      </c>
      <c r="D33" s="31">
        <f>SUM(D31:D32)</f>
        <v>1229558</v>
      </c>
      <c r="E33" s="84"/>
      <c r="F33" s="84"/>
    </row>
    <row r="34" spans="1:6" ht="15" x14ac:dyDescent="0.2">
      <c r="A34" s="24"/>
      <c r="B34" s="24"/>
      <c r="C34" s="24"/>
      <c r="D34" s="23"/>
      <c r="E34" s="84"/>
      <c r="F34" s="84"/>
    </row>
    <row r="35" spans="1:6" ht="15" x14ac:dyDescent="0.2">
      <c r="A35" s="27" t="s">
        <v>29</v>
      </c>
      <c r="B35" s="24"/>
      <c r="C35" s="24"/>
      <c r="D35" s="23"/>
      <c r="E35" s="84"/>
      <c r="F35" s="84"/>
    </row>
    <row r="36" spans="1:6" ht="15" x14ac:dyDescent="0.2">
      <c r="A36" s="24" t="s">
        <v>30</v>
      </c>
      <c r="B36" s="28">
        <v>20</v>
      </c>
      <c r="C36" s="29">
        <v>141500</v>
      </c>
      <c r="D36" s="30">
        <v>141500</v>
      </c>
      <c r="E36" s="84"/>
      <c r="F36" s="84"/>
    </row>
    <row r="37" spans="1:6" ht="15" x14ac:dyDescent="0.2">
      <c r="A37" s="24" t="s">
        <v>31</v>
      </c>
      <c r="B37" s="24"/>
      <c r="C37" s="45"/>
      <c r="D37" s="30"/>
      <c r="E37" s="84"/>
      <c r="F37" s="84"/>
    </row>
    <row r="38" spans="1:6" ht="15" x14ac:dyDescent="0.2">
      <c r="A38" s="24" t="s">
        <v>33</v>
      </c>
      <c r="B38" s="24"/>
      <c r="C38" s="29">
        <v>905447</v>
      </c>
      <c r="D38" s="30">
        <v>845309</v>
      </c>
      <c r="E38" s="84"/>
      <c r="F38" s="84"/>
    </row>
    <row r="39" spans="1:6" ht="15" x14ac:dyDescent="0.2">
      <c r="A39" s="27" t="s">
        <v>34</v>
      </c>
      <c r="B39" s="24"/>
      <c r="C39" s="31">
        <f>SUM(C36:C38)</f>
        <v>1046947</v>
      </c>
      <c r="D39" s="31">
        <f>SUM(D36:D38)</f>
        <v>986809</v>
      </c>
      <c r="E39" s="84"/>
      <c r="F39" s="84"/>
    </row>
    <row r="40" spans="1:6" ht="15" x14ac:dyDescent="0.2">
      <c r="A40" s="27" t="s">
        <v>17</v>
      </c>
      <c r="B40" s="24"/>
      <c r="C40" s="31">
        <f>C28+C33+C39</f>
        <v>2488453</v>
      </c>
      <c r="D40" s="31">
        <f>D28+D33+D39</f>
        <v>2611151</v>
      </c>
      <c r="E40" s="83"/>
      <c r="F40" s="84"/>
    </row>
    <row r="41" spans="1:6" ht="28.5" x14ac:dyDescent="0.2">
      <c r="A41" s="32" t="s">
        <v>35</v>
      </c>
      <c r="B41" s="28"/>
      <c r="C41" s="67">
        <v>180.92</v>
      </c>
      <c r="D41" s="77">
        <v>170.5</v>
      </c>
      <c r="E41" s="84">
        <f>D40/D41</f>
        <v>15314.668621700879</v>
      </c>
      <c r="F41" s="84"/>
    </row>
    <row r="42" spans="1:6" ht="15" x14ac:dyDescent="0.2">
      <c r="A42" s="32"/>
      <c r="B42" s="28"/>
      <c r="C42" s="46"/>
      <c r="D42" s="31"/>
    </row>
    <row r="43" spans="1:6" ht="15" x14ac:dyDescent="0.2">
      <c r="A43" s="66"/>
      <c r="B43" s="28"/>
      <c r="C43" s="46"/>
      <c r="D43" s="31"/>
    </row>
    <row r="44" spans="1:6" x14ac:dyDescent="0.2">
      <c r="A44" s="5"/>
      <c r="B44" s="5"/>
      <c r="C44" s="5"/>
      <c r="D44" s="5"/>
    </row>
    <row r="45" spans="1:6" x14ac:dyDescent="0.2">
      <c r="A45" s="5"/>
      <c r="B45" s="5"/>
      <c r="C45" s="5"/>
      <c r="D45" s="5"/>
    </row>
    <row r="46" spans="1:6" x14ac:dyDescent="0.2">
      <c r="A46" s="5" t="s">
        <v>53</v>
      </c>
      <c r="B46" s="5"/>
      <c r="C46" s="5" t="s">
        <v>53</v>
      </c>
      <c r="D46" s="5"/>
    </row>
    <row r="47" spans="1:6" ht="14.25" x14ac:dyDescent="0.2">
      <c r="A47" s="15" t="s">
        <v>50</v>
      </c>
      <c r="B47" s="5"/>
      <c r="C47" s="15" t="s">
        <v>87</v>
      </c>
      <c r="D47" s="5"/>
    </row>
    <row r="48" spans="1:6" ht="14.25" x14ac:dyDescent="0.2">
      <c r="A48" s="15" t="s">
        <v>51</v>
      </c>
      <c r="B48" s="5"/>
      <c r="C48" s="15" t="s">
        <v>52</v>
      </c>
      <c r="D48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opLeftCell="A4" workbookViewId="0">
      <selection activeCell="D10" sqref="D10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85" t="s">
        <v>108</v>
      </c>
      <c r="B2" s="86"/>
      <c r="C2" s="86"/>
      <c r="D2" s="86"/>
      <c r="E2" s="5"/>
    </row>
    <row r="3" spans="1:6" ht="15.75" x14ac:dyDescent="0.2">
      <c r="A3" s="5"/>
      <c r="B3" s="5"/>
      <c r="C3" s="13" t="s">
        <v>36</v>
      </c>
      <c r="D3" s="5"/>
      <c r="E3" s="5"/>
    </row>
    <row r="4" spans="1:6" ht="25.5" x14ac:dyDescent="0.2">
      <c r="A4" s="23"/>
      <c r="B4" s="9" t="s">
        <v>1</v>
      </c>
      <c r="C4" s="9" t="s">
        <v>37</v>
      </c>
      <c r="D4" s="9" t="s">
        <v>38</v>
      </c>
      <c r="E4" s="87"/>
    </row>
    <row r="5" spans="1:6" ht="12.75" customHeight="1" x14ac:dyDescent="0.2">
      <c r="A5" s="7" t="s">
        <v>39</v>
      </c>
      <c r="B5" s="7">
        <v>21</v>
      </c>
      <c r="C5" s="6">
        <v>440650</v>
      </c>
      <c r="D5" s="6">
        <v>363463</v>
      </c>
      <c r="E5" s="87"/>
    </row>
    <row r="6" spans="1:6" ht="15" x14ac:dyDescent="0.2">
      <c r="A6" s="7" t="s">
        <v>40</v>
      </c>
      <c r="B6" s="7">
        <v>22</v>
      </c>
      <c r="C6" s="50" t="s">
        <v>122</v>
      </c>
      <c r="D6" s="50" t="s">
        <v>88</v>
      </c>
      <c r="E6" s="52"/>
    </row>
    <row r="7" spans="1:6" ht="15" x14ac:dyDescent="0.2">
      <c r="A7" s="9" t="s">
        <v>41</v>
      </c>
      <c r="B7" s="23"/>
      <c r="C7" s="8">
        <f>C5-63534</f>
        <v>377116</v>
      </c>
      <c r="D7" s="8">
        <f>D5+D6</f>
        <v>291468</v>
      </c>
      <c r="E7" s="52"/>
    </row>
    <row r="8" spans="1:6" ht="15" x14ac:dyDescent="0.2">
      <c r="A8" s="7" t="s">
        <v>42</v>
      </c>
      <c r="B8" s="7">
        <v>23</v>
      </c>
      <c r="C8" s="50" t="s">
        <v>123</v>
      </c>
      <c r="D8" s="50" t="s">
        <v>89</v>
      </c>
      <c r="E8" s="52"/>
      <c r="F8" s="62"/>
    </row>
    <row r="9" spans="1:6" ht="15" x14ac:dyDescent="0.2">
      <c r="A9" s="7" t="s">
        <v>43</v>
      </c>
      <c r="B9" s="7">
        <v>24</v>
      </c>
      <c r="C9" s="50" t="s">
        <v>124</v>
      </c>
      <c r="D9" s="50" t="s">
        <v>90</v>
      </c>
      <c r="E9" s="53"/>
    </row>
    <row r="10" spans="1:6" ht="15" x14ac:dyDescent="0.2">
      <c r="A10" s="23" t="s">
        <v>44</v>
      </c>
      <c r="B10" s="7">
        <v>25</v>
      </c>
      <c r="C10" s="50" t="s">
        <v>125</v>
      </c>
      <c r="D10" s="50" t="s">
        <v>91</v>
      </c>
      <c r="E10" s="53"/>
    </row>
    <row r="11" spans="1:6" ht="15" x14ac:dyDescent="0.2">
      <c r="A11" s="9" t="s">
        <v>45</v>
      </c>
      <c r="B11" s="23"/>
      <c r="C11" s="8">
        <f>C7-318026-100695+104950</f>
        <v>63345</v>
      </c>
      <c r="D11" s="64" t="s">
        <v>109</v>
      </c>
      <c r="E11" s="54"/>
    </row>
    <row r="12" spans="1:6" ht="15" x14ac:dyDescent="0.2">
      <c r="A12" s="7" t="s">
        <v>46</v>
      </c>
      <c r="B12" s="7"/>
      <c r="C12" s="30"/>
      <c r="D12" s="65"/>
      <c r="E12" s="53"/>
    </row>
    <row r="13" spans="1:6" ht="15" x14ac:dyDescent="0.2">
      <c r="A13" s="9" t="s">
        <v>47</v>
      </c>
      <c r="B13" s="23"/>
      <c r="C13" s="8">
        <f>C11</f>
        <v>63345</v>
      </c>
      <c r="D13" s="64" t="str">
        <f>D11</f>
        <v>30 294</v>
      </c>
      <c r="E13" s="54"/>
    </row>
    <row r="14" spans="1:6" ht="15" x14ac:dyDescent="0.2">
      <c r="A14" s="23"/>
      <c r="B14" s="23"/>
      <c r="C14" s="30"/>
      <c r="D14" s="65"/>
      <c r="E14" s="55"/>
    </row>
    <row r="15" spans="1:6" ht="15" x14ac:dyDescent="0.2">
      <c r="A15" s="9" t="s">
        <v>126</v>
      </c>
      <c r="B15" s="23"/>
      <c r="C15" s="6">
        <v>2380</v>
      </c>
      <c r="D15" s="65"/>
      <c r="E15" s="56"/>
    </row>
    <row r="16" spans="1:6" ht="15" x14ac:dyDescent="0.2">
      <c r="A16" s="23"/>
      <c r="B16" s="23"/>
      <c r="C16" s="30"/>
      <c r="D16" s="65"/>
      <c r="E16" s="56"/>
    </row>
    <row r="17" spans="1:8" ht="15" x14ac:dyDescent="0.2">
      <c r="A17" s="9" t="s">
        <v>48</v>
      </c>
      <c r="B17" s="23"/>
      <c r="C17" s="8">
        <f>C13-C15</f>
        <v>60965</v>
      </c>
      <c r="D17" s="64" t="str">
        <f>D13</f>
        <v>30 294</v>
      </c>
      <c r="E17" s="5"/>
    </row>
    <row r="18" spans="1:8" ht="15" x14ac:dyDescent="0.2">
      <c r="A18" s="23"/>
      <c r="B18" s="23"/>
      <c r="C18" s="30"/>
      <c r="D18" s="23"/>
      <c r="E18" s="5"/>
    </row>
    <row r="19" spans="1:8" x14ac:dyDescent="0.2">
      <c r="A19" s="9" t="s">
        <v>49</v>
      </c>
      <c r="B19" s="7">
        <v>27</v>
      </c>
      <c r="C19" s="68">
        <v>10.46</v>
      </c>
      <c r="D19" s="63" t="s">
        <v>110</v>
      </c>
      <c r="E19" s="5"/>
    </row>
    <row r="20" spans="1:8" ht="15.75" x14ac:dyDescent="0.2">
      <c r="A20" s="14"/>
      <c r="B20" s="5"/>
      <c r="C20" s="58"/>
      <c r="D20" s="5"/>
      <c r="E20" s="5"/>
    </row>
    <row r="21" spans="1:8" x14ac:dyDescent="0.2">
      <c r="A21" s="5" t="s">
        <v>53</v>
      </c>
      <c r="B21" s="5"/>
      <c r="C21" s="58"/>
      <c r="D21" s="5" t="s">
        <v>53</v>
      </c>
      <c r="E21" s="5"/>
    </row>
    <row r="22" spans="1:8" ht="15.75" x14ac:dyDescent="0.25">
      <c r="A22" s="11" t="s">
        <v>50</v>
      </c>
      <c r="B22" s="1"/>
      <c r="C22" s="1"/>
      <c r="D22" s="16" t="s">
        <v>87</v>
      </c>
      <c r="E22" s="1"/>
      <c r="F22"/>
      <c r="G22"/>
      <c r="H22"/>
    </row>
    <row r="23" spans="1:8" ht="15.75" x14ac:dyDescent="0.25">
      <c r="A23" s="11" t="s">
        <v>51</v>
      </c>
      <c r="B23" s="1"/>
      <c r="C23" s="1"/>
      <c r="D23" s="16" t="s">
        <v>52</v>
      </c>
      <c r="E23" s="1"/>
      <c r="F23"/>
      <c r="G23"/>
      <c r="H23"/>
    </row>
    <row r="24" spans="1:8" ht="15.75" x14ac:dyDescent="0.25">
      <c r="A24" s="11"/>
      <c r="B24" s="1"/>
      <c r="C24" s="1"/>
      <c r="D24" s="12"/>
      <c r="E24" s="1"/>
      <c r="F24"/>
      <c r="G24"/>
      <c r="H24" s="11"/>
    </row>
    <row r="25" spans="1:8" ht="15.75" x14ac:dyDescent="0.25">
      <c r="A25" s="11"/>
      <c r="B25" s="11"/>
      <c r="C25"/>
      <c r="D25"/>
      <c r="E25"/>
      <c r="F25"/>
      <c r="G25" s="11"/>
      <c r="H25"/>
    </row>
    <row r="26" spans="1:8" x14ac:dyDescent="0.2">
      <c r="A26"/>
      <c r="B26"/>
      <c r="C26"/>
      <c r="D26"/>
      <c r="E26"/>
      <c r="F26"/>
      <c r="G26"/>
      <c r="H26"/>
    </row>
    <row r="27" spans="1:8" x14ac:dyDescent="0.2">
      <c r="A27" s="1"/>
      <c r="B27"/>
      <c r="C27"/>
      <c r="D27"/>
      <c r="E27"/>
      <c r="F27"/>
      <c r="G27"/>
      <c r="H27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3" workbookViewId="0">
      <selection activeCell="D11" sqref="D11"/>
    </sheetView>
  </sheetViews>
  <sheetFormatPr defaultRowHeight="12.75" x14ac:dyDescent="0.2"/>
  <cols>
    <col min="1" max="1" width="32.1406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8" ht="28.5" customHeight="1" x14ac:dyDescent="0.2"/>
    <row r="2" spans="1:8" s="1" customFormat="1" x14ac:dyDescent="0.2">
      <c r="A2" s="88" t="s">
        <v>111</v>
      </c>
      <c r="B2" s="89"/>
      <c r="C2" s="89"/>
      <c r="D2" s="89"/>
      <c r="E2" s="89"/>
    </row>
    <row r="3" spans="1:8" s="1" customFormat="1" ht="13.5" customHeight="1" x14ac:dyDescent="0.2">
      <c r="A3" s="89"/>
      <c r="B3" s="89"/>
      <c r="C3" s="89"/>
      <c r="D3" s="89"/>
      <c r="E3" s="89"/>
    </row>
    <row r="4" spans="1:8" s="25" customFormat="1" ht="37.5" customHeight="1" x14ac:dyDescent="0.25">
      <c r="A4" s="89"/>
      <c r="B4" s="89"/>
      <c r="C4" s="89"/>
      <c r="D4" s="89"/>
      <c r="E4" s="89"/>
    </row>
    <row r="5" spans="1:8" s="1" customFormat="1" x14ac:dyDescent="0.2">
      <c r="E5" s="17" t="s">
        <v>54</v>
      </c>
    </row>
    <row r="6" spans="1:8" s="1" customFormat="1" ht="38.25" x14ac:dyDescent="0.2">
      <c r="A6" s="22"/>
      <c r="B6" s="10" t="s">
        <v>30</v>
      </c>
      <c r="C6" s="10" t="s">
        <v>55</v>
      </c>
      <c r="D6" s="10" t="s">
        <v>33</v>
      </c>
      <c r="E6" s="10" t="s">
        <v>34</v>
      </c>
    </row>
    <row r="7" spans="1:8" s="1" customFormat="1" ht="15" x14ac:dyDescent="0.2">
      <c r="A7" s="18" t="s">
        <v>115</v>
      </c>
      <c r="B7" s="44">
        <v>141500</v>
      </c>
      <c r="C7" s="33"/>
      <c r="D7" s="44">
        <v>845309</v>
      </c>
      <c r="E7" s="44">
        <f>B7+D7</f>
        <v>986809</v>
      </c>
      <c r="F7" s="51"/>
    </row>
    <row r="8" spans="1:8" s="1" customFormat="1" ht="30" x14ac:dyDescent="0.2">
      <c r="A8" s="26" t="s">
        <v>56</v>
      </c>
      <c r="B8" s="33"/>
      <c r="C8" s="33"/>
      <c r="D8" s="59">
        <v>60735</v>
      </c>
      <c r="E8" s="71">
        <f>D8</f>
        <v>60735</v>
      </c>
    </row>
    <row r="9" spans="1:8" s="1" customFormat="1" ht="15" x14ac:dyDescent="0.2">
      <c r="A9" s="26" t="s">
        <v>57</v>
      </c>
      <c r="B9" s="33"/>
      <c r="C9" s="33"/>
      <c r="D9" s="69" t="s">
        <v>85</v>
      </c>
      <c r="E9" s="71" t="str">
        <f>D9</f>
        <v>(598)</v>
      </c>
    </row>
    <row r="10" spans="1:8" s="1" customFormat="1" ht="14.25" x14ac:dyDescent="0.2">
      <c r="A10" s="18" t="s">
        <v>116</v>
      </c>
      <c r="B10" s="44">
        <v>141500</v>
      </c>
      <c r="C10" s="44"/>
      <c r="D10" s="44">
        <f>D7+D8-597</f>
        <v>905447</v>
      </c>
      <c r="E10" s="44">
        <f>SUM(B10:D10)</f>
        <v>1046947</v>
      </c>
    </row>
    <row r="11" spans="1:8" s="1" customFormat="1" ht="14.25" x14ac:dyDescent="0.2">
      <c r="A11" s="18" t="s">
        <v>112</v>
      </c>
      <c r="B11" s="44">
        <v>141500</v>
      </c>
      <c r="C11" s="44"/>
      <c r="D11" s="44">
        <v>815613</v>
      </c>
      <c r="E11" s="44">
        <f>B11+D11</f>
        <v>957113</v>
      </c>
    </row>
    <row r="12" spans="1:8" s="1" customFormat="1" ht="30" x14ac:dyDescent="0.2">
      <c r="A12" s="26" t="s">
        <v>56</v>
      </c>
      <c r="B12" s="47" t="s">
        <v>32</v>
      </c>
      <c r="C12" s="47" t="s">
        <v>32</v>
      </c>
      <c r="D12" s="43" t="s">
        <v>113</v>
      </c>
      <c r="E12" s="44" t="str">
        <f>D12</f>
        <v>30294</v>
      </c>
      <c r="H12" s="51"/>
    </row>
    <row r="13" spans="1:8" s="1" customFormat="1" ht="15" x14ac:dyDescent="0.2">
      <c r="A13" s="26" t="s">
        <v>57</v>
      </c>
      <c r="B13" s="47" t="s">
        <v>32</v>
      </c>
      <c r="C13" s="47" t="s">
        <v>32</v>
      </c>
      <c r="D13" s="47" t="s">
        <v>85</v>
      </c>
      <c r="E13" s="44" t="s">
        <v>85</v>
      </c>
    </row>
    <row r="14" spans="1:8" s="1" customFormat="1" ht="14.25" x14ac:dyDescent="0.2">
      <c r="A14" s="18" t="s">
        <v>114</v>
      </c>
      <c r="B14" s="44">
        <v>141500</v>
      </c>
      <c r="C14" s="44" t="s">
        <v>32</v>
      </c>
      <c r="D14" s="44">
        <f>D11+D12-598</f>
        <v>845309</v>
      </c>
      <c r="E14" s="44">
        <f>B14+D14</f>
        <v>986809</v>
      </c>
    </row>
    <row r="15" spans="1:8" s="1" customFormat="1" ht="15" x14ac:dyDescent="0.2">
      <c r="A15" s="22"/>
      <c r="B15" s="22"/>
      <c r="C15" s="22"/>
      <c r="D15" s="22"/>
      <c r="E15" s="22"/>
    </row>
    <row r="16" spans="1:8" s="1" customFormat="1" ht="15" x14ac:dyDescent="0.2">
      <c r="A16" s="22"/>
      <c r="B16" s="22"/>
      <c r="C16" s="22"/>
      <c r="D16" s="22"/>
      <c r="E16" s="22"/>
    </row>
    <row r="17" spans="1:4" s="1" customFormat="1" x14ac:dyDescent="0.2">
      <c r="A17" s="19" t="s">
        <v>81</v>
      </c>
      <c r="D17" s="1" t="s">
        <v>82</v>
      </c>
    </row>
    <row r="18" spans="1:4" s="1" customFormat="1" ht="15.75" x14ac:dyDescent="0.25">
      <c r="A18" s="11" t="s">
        <v>50</v>
      </c>
      <c r="D18" s="16" t="s">
        <v>87</v>
      </c>
    </row>
    <row r="19" spans="1:4" s="1" customFormat="1" ht="15.75" x14ac:dyDescent="0.25">
      <c r="A19" s="11" t="s">
        <v>51</v>
      </c>
      <c r="D19" s="16" t="s">
        <v>52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24" workbookViewId="0">
      <selection activeCell="C19" sqref="C19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10" x14ac:dyDescent="0.2">
      <c r="A1" s="88" t="s">
        <v>117</v>
      </c>
      <c r="B1" s="89"/>
      <c r="C1" s="89"/>
    </row>
    <row r="2" spans="1:10" ht="48.75" customHeight="1" x14ac:dyDescent="0.2">
      <c r="A2" s="89"/>
      <c r="B2" s="89"/>
      <c r="C2" s="89"/>
    </row>
    <row r="3" spans="1:10" x14ac:dyDescent="0.2">
      <c r="C3" s="17" t="s">
        <v>54</v>
      </c>
    </row>
    <row r="4" spans="1:10" ht="15" x14ac:dyDescent="0.2">
      <c r="A4" s="22"/>
      <c r="B4" s="34" t="s">
        <v>119</v>
      </c>
      <c r="C4" s="35" t="s">
        <v>118</v>
      </c>
      <c r="E4" s="1"/>
    </row>
    <row r="5" spans="1:10" ht="15" x14ac:dyDescent="0.2">
      <c r="A5" s="90" t="s">
        <v>58</v>
      </c>
      <c r="B5" s="90"/>
      <c r="C5" s="22"/>
    </row>
    <row r="6" spans="1:10" ht="15" x14ac:dyDescent="0.2">
      <c r="A6" s="26" t="s">
        <v>59</v>
      </c>
      <c r="B6" s="36">
        <f>B7+B8+B9</f>
        <v>500178</v>
      </c>
      <c r="C6" s="36">
        <f>C7+C8</f>
        <v>385992</v>
      </c>
    </row>
    <row r="7" spans="1:10" ht="15" x14ac:dyDescent="0.2">
      <c r="A7" s="26" t="s">
        <v>60</v>
      </c>
      <c r="B7" s="37">
        <v>328809</v>
      </c>
      <c r="C7" s="38">
        <v>353494</v>
      </c>
    </row>
    <row r="8" spans="1:10" ht="15" x14ac:dyDescent="0.2">
      <c r="A8" s="26" t="s">
        <v>61</v>
      </c>
      <c r="B8" s="37">
        <v>166972</v>
      </c>
      <c r="C8" s="38">
        <v>32498</v>
      </c>
    </row>
    <row r="9" spans="1:10" ht="15" x14ac:dyDescent="0.2">
      <c r="A9" s="26" t="s">
        <v>62</v>
      </c>
      <c r="B9" s="37">
        <v>4397</v>
      </c>
      <c r="C9" s="38"/>
      <c r="F9" s="78"/>
      <c r="G9" s="78"/>
      <c r="H9" s="78"/>
      <c r="I9" s="78">
        <v>682050</v>
      </c>
      <c r="J9" s="78"/>
    </row>
    <row r="10" spans="1:10" ht="15" x14ac:dyDescent="0.2">
      <c r="A10" s="26" t="s">
        <v>63</v>
      </c>
      <c r="B10" s="49" t="s">
        <v>137</v>
      </c>
      <c r="C10" s="49" t="s">
        <v>103</v>
      </c>
      <c r="F10" s="79"/>
      <c r="G10" s="78"/>
      <c r="H10" s="78"/>
      <c r="I10" s="78"/>
      <c r="J10" s="78"/>
    </row>
    <row r="11" spans="1:10" ht="15" x14ac:dyDescent="0.2">
      <c r="A11" s="26" t="s">
        <v>64</v>
      </c>
      <c r="B11" s="72" t="s">
        <v>135</v>
      </c>
      <c r="C11" s="72" t="s">
        <v>97</v>
      </c>
      <c r="F11" s="80"/>
      <c r="G11" s="78"/>
      <c r="H11" s="78"/>
      <c r="I11" s="78"/>
      <c r="J11" s="78"/>
    </row>
    <row r="12" spans="1:10" ht="15" x14ac:dyDescent="0.2">
      <c r="A12" s="26" t="s">
        <v>65</v>
      </c>
      <c r="B12" s="72" t="s">
        <v>134</v>
      </c>
      <c r="C12" s="72" t="s">
        <v>98</v>
      </c>
      <c r="F12" s="80"/>
      <c r="G12" s="78"/>
      <c r="H12" s="78"/>
      <c r="I12" s="79">
        <f>B6+B21</f>
        <v>682050</v>
      </c>
      <c r="J12" s="78"/>
    </row>
    <row r="13" spans="1:10" ht="15" x14ac:dyDescent="0.2">
      <c r="A13" s="26" t="s">
        <v>66</v>
      </c>
      <c r="B13" s="72" t="s">
        <v>132</v>
      </c>
      <c r="C13" s="72" t="s">
        <v>99</v>
      </c>
      <c r="F13" s="79">
        <f>261390+14524+106833+73267+86356+22764</f>
        <v>565134</v>
      </c>
      <c r="G13" s="78"/>
      <c r="H13" s="78"/>
      <c r="I13" s="78"/>
      <c r="J13" s="78"/>
    </row>
    <row r="14" spans="1:10" ht="15" x14ac:dyDescent="0.2">
      <c r="A14" s="26" t="s">
        <v>76</v>
      </c>
      <c r="B14" s="72" t="s">
        <v>131</v>
      </c>
      <c r="C14" s="73" t="s">
        <v>100</v>
      </c>
      <c r="F14" s="78"/>
      <c r="G14" s="78"/>
      <c r="H14" s="78"/>
      <c r="I14" s="78"/>
      <c r="J14" s="78"/>
    </row>
    <row r="15" spans="1:10" ht="15" x14ac:dyDescent="0.2">
      <c r="A15" s="26" t="s">
        <v>67</v>
      </c>
      <c r="B15" s="33"/>
      <c r="C15" s="70"/>
      <c r="F15" s="78"/>
      <c r="G15" s="78"/>
      <c r="H15" s="78"/>
      <c r="I15" s="78"/>
      <c r="J15" s="78"/>
    </row>
    <row r="16" spans="1:10" ht="15" x14ac:dyDescent="0.2">
      <c r="A16" s="26" t="s">
        <v>68</v>
      </c>
      <c r="B16" s="72" t="s">
        <v>133</v>
      </c>
      <c r="C16" s="72" t="s">
        <v>101</v>
      </c>
      <c r="F16" s="78">
        <f>223860</f>
        <v>223860</v>
      </c>
      <c r="G16" s="78"/>
      <c r="H16" s="78"/>
      <c r="I16" s="78"/>
      <c r="J16" s="78"/>
    </row>
    <row r="17" spans="1:10" ht="15" x14ac:dyDescent="0.2">
      <c r="A17" s="26" t="s">
        <v>69</v>
      </c>
      <c r="B17" s="72" t="s">
        <v>136</v>
      </c>
      <c r="C17" s="72" t="s">
        <v>102</v>
      </c>
      <c r="F17" s="78"/>
      <c r="G17" s="78"/>
      <c r="H17" s="78"/>
      <c r="I17" s="78">
        <f>223860+14524+106833+73267+86356+12332</f>
        <v>517172</v>
      </c>
      <c r="J17" s="78"/>
    </row>
    <row r="18" spans="1:10" ht="30" x14ac:dyDescent="0.2">
      <c r="A18" s="39" t="s">
        <v>70</v>
      </c>
      <c r="B18" s="36">
        <f>B6+B10</f>
        <v>-64956</v>
      </c>
      <c r="C18" s="36">
        <v>62258</v>
      </c>
      <c r="E18" s="61"/>
      <c r="F18" s="81">
        <v>14524</v>
      </c>
      <c r="G18" s="79"/>
      <c r="H18" s="78"/>
      <c r="I18" s="78"/>
      <c r="J18" s="78"/>
    </row>
    <row r="19" spans="1:10" ht="15" x14ac:dyDescent="0.2">
      <c r="A19" s="22"/>
      <c r="B19" s="33"/>
      <c r="C19" s="48"/>
      <c r="F19" s="79">
        <v>106833</v>
      </c>
      <c r="G19" s="79"/>
      <c r="H19" s="78"/>
      <c r="I19" s="78"/>
      <c r="J19" s="78"/>
    </row>
    <row r="20" spans="1:10" ht="15" x14ac:dyDescent="0.2">
      <c r="A20" s="90" t="s">
        <v>71</v>
      </c>
      <c r="B20" s="90"/>
      <c r="C20" s="22"/>
      <c r="F20" s="82">
        <v>73267</v>
      </c>
      <c r="G20" s="79"/>
      <c r="H20" s="78"/>
      <c r="I20" s="78"/>
      <c r="J20" s="78"/>
    </row>
    <row r="21" spans="1:10" ht="15" x14ac:dyDescent="0.2">
      <c r="A21" s="26" t="s">
        <v>59</v>
      </c>
      <c r="B21" s="40">
        <f>SUM(B22:B22)</f>
        <v>181872</v>
      </c>
      <c r="C21" s="40">
        <v>0</v>
      </c>
      <c r="F21" s="81">
        <v>86356</v>
      </c>
      <c r="G21" s="79"/>
      <c r="H21" s="78"/>
      <c r="I21" s="78"/>
      <c r="J21" s="78"/>
    </row>
    <row r="22" spans="1:10" ht="15" x14ac:dyDescent="0.2">
      <c r="A22" s="26" t="s">
        <v>72</v>
      </c>
      <c r="B22" s="37">
        <v>181872</v>
      </c>
      <c r="C22" s="37"/>
      <c r="F22" s="78">
        <v>12332</v>
      </c>
      <c r="G22" s="78"/>
      <c r="H22" s="78"/>
      <c r="I22" s="78"/>
      <c r="J22" s="78"/>
    </row>
    <row r="23" spans="1:10" ht="15" x14ac:dyDescent="0.2">
      <c r="A23" s="26" t="s">
        <v>62</v>
      </c>
      <c r="B23" s="33"/>
      <c r="C23" s="37"/>
      <c r="F23" s="78"/>
      <c r="G23" s="78"/>
      <c r="H23" s="78"/>
      <c r="I23" s="78"/>
      <c r="J23" s="78"/>
    </row>
    <row r="24" spans="1:10" ht="15" x14ac:dyDescent="0.2">
      <c r="A24" s="26" t="s">
        <v>63</v>
      </c>
      <c r="B24" s="49" t="s">
        <v>128</v>
      </c>
      <c r="C24" s="49" t="s">
        <v>104</v>
      </c>
      <c r="E24" s="60"/>
      <c r="F24" s="78"/>
      <c r="G24" s="78"/>
      <c r="H24" s="78">
        <v>528216</v>
      </c>
      <c r="I24" s="78"/>
      <c r="J24" s="78"/>
    </row>
    <row r="25" spans="1:10" ht="15" x14ac:dyDescent="0.2">
      <c r="A25" s="26" t="s">
        <v>73</v>
      </c>
      <c r="B25" s="72"/>
      <c r="C25" s="72" t="s">
        <v>104</v>
      </c>
      <c r="F25" s="78"/>
      <c r="G25" s="78"/>
      <c r="H25" s="78">
        <v>37530</v>
      </c>
      <c r="I25" s="78"/>
      <c r="J25" s="78"/>
    </row>
    <row r="26" spans="1:10" ht="15" x14ac:dyDescent="0.2">
      <c r="A26" s="26" t="s">
        <v>127</v>
      </c>
      <c r="B26" s="72" t="s">
        <v>128</v>
      </c>
      <c r="C26" s="37"/>
      <c r="F26" s="78"/>
      <c r="G26" s="78"/>
      <c r="H26" s="78">
        <v>45598</v>
      </c>
      <c r="I26" s="78"/>
      <c r="J26" s="78"/>
    </row>
    <row r="27" spans="1:10" ht="30" x14ac:dyDescent="0.2">
      <c r="A27" s="39" t="s">
        <v>74</v>
      </c>
      <c r="B27" s="74">
        <f>181872-37530</f>
        <v>144342</v>
      </c>
      <c r="C27" s="74">
        <v>-661</v>
      </c>
      <c r="E27" s="60"/>
      <c r="F27" s="80"/>
      <c r="G27" s="78"/>
      <c r="H27" s="78">
        <f>H24+H25+H26</f>
        <v>611344</v>
      </c>
      <c r="I27" s="78">
        <v>648262</v>
      </c>
      <c r="J27" s="78"/>
    </row>
    <row r="28" spans="1:10" ht="15" x14ac:dyDescent="0.2">
      <c r="A28" s="22"/>
      <c r="B28" s="22"/>
      <c r="C28" s="22"/>
      <c r="F28" s="78"/>
      <c r="G28" s="78"/>
      <c r="H28" s="78"/>
      <c r="I28" s="78">
        <f>I27-H27</f>
        <v>36918</v>
      </c>
      <c r="J28" s="78"/>
    </row>
    <row r="29" spans="1:10" ht="15" x14ac:dyDescent="0.2">
      <c r="A29" s="90" t="s">
        <v>75</v>
      </c>
      <c r="B29" s="90"/>
      <c r="C29" s="22"/>
      <c r="E29" s="60"/>
      <c r="F29" s="78"/>
      <c r="G29" s="78"/>
      <c r="H29" s="78"/>
      <c r="I29" s="78"/>
      <c r="J29" s="78"/>
    </row>
    <row r="30" spans="1:10" ht="15" x14ac:dyDescent="0.2">
      <c r="A30" s="26" t="s">
        <v>59</v>
      </c>
      <c r="B30" s="57">
        <f>SUM(B31:B32)</f>
        <v>0</v>
      </c>
      <c r="C30" s="57">
        <f>SUM(C31:C32)</f>
        <v>15737</v>
      </c>
      <c r="F30" s="78"/>
      <c r="G30" s="78"/>
      <c r="H30" s="78"/>
      <c r="I30" s="78"/>
      <c r="J30" s="78"/>
    </row>
    <row r="31" spans="1:10" ht="15" x14ac:dyDescent="0.2">
      <c r="A31" s="26" t="s">
        <v>92</v>
      </c>
      <c r="B31" s="22"/>
      <c r="C31" s="33">
        <v>15737</v>
      </c>
      <c r="F31" s="78"/>
      <c r="G31" s="78"/>
      <c r="H31" s="78"/>
      <c r="I31" s="78"/>
      <c r="J31" s="78"/>
    </row>
    <row r="32" spans="1:10" ht="15" x14ac:dyDescent="0.2">
      <c r="A32" s="26" t="s">
        <v>86</v>
      </c>
      <c r="B32" s="22"/>
      <c r="C32" s="33"/>
      <c r="F32" s="78"/>
      <c r="G32" s="78"/>
      <c r="H32" s="78"/>
      <c r="I32" s="78"/>
      <c r="J32" s="78"/>
    </row>
    <row r="33" spans="1:10" ht="15" x14ac:dyDescent="0.2">
      <c r="A33" s="26" t="s">
        <v>63</v>
      </c>
      <c r="B33" s="76" t="s">
        <v>130</v>
      </c>
      <c r="C33" s="76" t="s">
        <v>106</v>
      </c>
      <c r="F33" s="78"/>
      <c r="G33" s="78"/>
      <c r="H33" s="78"/>
      <c r="I33" s="78"/>
      <c r="J33" s="78"/>
    </row>
    <row r="34" spans="1:10" ht="15" x14ac:dyDescent="0.2">
      <c r="A34" s="26" t="s">
        <v>93</v>
      </c>
      <c r="B34" s="73" t="s">
        <v>129</v>
      </c>
      <c r="C34" s="73" t="s">
        <v>94</v>
      </c>
      <c r="F34" s="78"/>
      <c r="G34" s="78"/>
      <c r="H34" s="78"/>
      <c r="I34" s="78"/>
      <c r="J34" s="78"/>
    </row>
    <row r="35" spans="1:10" ht="15" x14ac:dyDescent="0.2">
      <c r="A35" s="26" t="s">
        <v>95</v>
      </c>
      <c r="B35" s="73"/>
      <c r="C35" s="73" t="s">
        <v>105</v>
      </c>
      <c r="F35" s="78"/>
      <c r="G35" s="78"/>
      <c r="H35" s="78"/>
      <c r="I35" s="78"/>
      <c r="J35" s="78"/>
    </row>
    <row r="36" spans="1:10" ht="15" x14ac:dyDescent="0.2">
      <c r="A36" s="26" t="s">
        <v>96</v>
      </c>
      <c r="B36" s="73" t="s">
        <v>85</v>
      </c>
      <c r="C36" s="75" t="s">
        <v>85</v>
      </c>
      <c r="F36" s="78"/>
      <c r="G36" s="78"/>
      <c r="H36" s="78"/>
      <c r="I36" s="78"/>
      <c r="J36" s="78"/>
    </row>
    <row r="37" spans="1:10" ht="30" x14ac:dyDescent="0.2">
      <c r="A37" s="39" t="s">
        <v>77</v>
      </c>
      <c r="B37" s="49" t="s">
        <v>130</v>
      </c>
      <c r="C37" s="49" t="s">
        <v>120</v>
      </c>
      <c r="F37" s="79"/>
      <c r="G37" s="78"/>
      <c r="H37" s="78"/>
      <c r="I37" s="78"/>
      <c r="J37" s="78"/>
    </row>
    <row r="38" spans="1:10" ht="15" x14ac:dyDescent="0.2">
      <c r="A38" s="22"/>
      <c r="B38" s="33"/>
      <c r="C38" s="33"/>
      <c r="F38" s="80"/>
      <c r="G38" s="78"/>
      <c r="H38" s="78"/>
      <c r="I38" s="78"/>
      <c r="J38" s="78"/>
    </row>
    <row r="39" spans="1:10" ht="30" x14ac:dyDescent="0.2">
      <c r="A39" s="41" t="s">
        <v>78</v>
      </c>
      <c r="B39" s="40">
        <f>B18+B27-45598</f>
        <v>33788</v>
      </c>
      <c r="C39" s="49" t="s">
        <v>121</v>
      </c>
      <c r="E39" s="61"/>
      <c r="F39" s="80"/>
      <c r="G39" s="78"/>
      <c r="H39" s="78"/>
      <c r="I39" s="78"/>
      <c r="J39" s="78"/>
    </row>
    <row r="40" spans="1:10" ht="15" x14ac:dyDescent="0.2">
      <c r="A40" s="22"/>
      <c r="B40" s="33"/>
      <c r="C40" s="33"/>
      <c r="E40" s="61"/>
      <c r="F40" s="60"/>
    </row>
    <row r="41" spans="1:10" ht="15" x14ac:dyDescent="0.2">
      <c r="A41" s="42" t="s">
        <v>79</v>
      </c>
      <c r="B41" s="40">
        <v>23692</v>
      </c>
      <c r="C41" s="40">
        <v>1741</v>
      </c>
      <c r="E41" s="61"/>
      <c r="F41" s="61"/>
    </row>
    <row r="42" spans="1:10" ht="15" x14ac:dyDescent="0.2">
      <c r="A42" s="42" t="s">
        <v>80</v>
      </c>
      <c r="B42" s="40">
        <f>B41+B39</f>
        <v>57480</v>
      </c>
      <c r="C42" s="40">
        <f>C39+C41</f>
        <v>23692</v>
      </c>
      <c r="E42" s="61"/>
    </row>
    <row r="43" spans="1:10" x14ac:dyDescent="0.2">
      <c r="A43" s="20"/>
    </row>
    <row r="44" spans="1:10" ht="15" x14ac:dyDescent="0.25">
      <c r="A44" s="21"/>
      <c r="C44" s="61"/>
    </row>
    <row r="45" spans="1:10" x14ac:dyDescent="0.2">
      <c r="B45" s="61"/>
    </row>
    <row r="46" spans="1:10" x14ac:dyDescent="0.2">
      <c r="A46" t="s">
        <v>83</v>
      </c>
      <c r="C46" t="s">
        <v>84</v>
      </c>
    </row>
    <row r="47" spans="1:10" ht="15.75" x14ac:dyDescent="0.25">
      <c r="A47" s="11" t="s">
        <v>50</v>
      </c>
      <c r="C47" s="16" t="s">
        <v>87</v>
      </c>
    </row>
    <row r="48" spans="1:10" ht="15.75" x14ac:dyDescent="0.25">
      <c r="A48" s="11" t="s">
        <v>51</v>
      </c>
      <c r="C48" s="16" t="s">
        <v>52</v>
      </c>
    </row>
  </sheetData>
  <mergeCells count="4">
    <mergeCell ref="A5:B5"/>
    <mergeCell ref="A20:B20"/>
    <mergeCell ref="A29:B29"/>
    <mergeCell ref="A1:C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2019-05-28T06:25:53Z</cp:lastPrinted>
  <dcterms:created xsi:type="dcterms:W3CDTF">2014-07-29T06:41:28Z</dcterms:created>
  <dcterms:modified xsi:type="dcterms:W3CDTF">2020-06-29T10:26:18Z</dcterms:modified>
</cp:coreProperties>
</file>