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ОПИУ" sheetId="1" r:id="rId1"/>
    <sheet name="Бухгалтерский баланс" sheetId="2" r:id="rId2"/>
    <sheet name="ОДК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__123Graph_ACHART_3" hidden="1">'[1]Prelim Cost'!$B$31:$L$31</definedName>
    <definedName name="__2__123Graph_BCHART_3" hidden="1">'[1]Prelim Cost'!$B$33:$L$33</definedName>
    <definedName name="__3__123Graph_CCHART_3" hidden="1">'[1]Prelim Cost'!$B$36:$L$36</definedName>
    <definedName name="__abc1" hidden="1">'[2]Prelim Cost'!$B$33:$L$33</definedName>
    <definedName name="__abc3" hidden="1">'[2]Prelim Cost'!$B$36:$L$36</definedName>
    <definedName name="__abc4" hidden="1">'[2]Prelim Cost'!$B$31:$L$31</definedName>
    <definedName name="__abc5" hidden="1">'[2]Prelim Cost'!$B$33:$L$33</definedName>
    <definedName name="_1__123Graph_ACHART_3" hidden="1">'[1]Prelim Cost'!$B$31:$L$31</definedName>
    <definedName name="_2__123Graph_BCHART_3" hidden="1">'[1]Prelim Cost'!$B$33:$L$33</definedName>
    <definedName name="_3__123Graph_CCHART_3" hidden="1">'[1]Prelim Cost'!$B$36:$L$36</definedName>
    <definedName name="_abc1" hidden="1">'[2]Prelim Cost'!$B$33:$L$33</definedName>
    <definedName name="_abc3" hidden="1">'[2]Prelim Cost'!$B$36:$L$36</definedName>
    <definedName name="_abc4" hidden="1">'[2]Prelim Cost'!$B$31:$L$31</definedName>
    <definedName name="_abc5" hidden="1">'[2]Prelim Cost'!$B$33:$L$33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XREF_COLUMN_1" hidden="1">[3]rollforward!$Q$1:$Q$65536</definedName>
    <definedName name="XREF_COLUMN_2" hidden="1">[4]rollforward!$AT$1:$AT$65536</definedName>
    <definedName name="XRefActiveRow" hidden="1">[3]XREF!$A$10</definedName>
    <definedName name="XRefColumnsCount" hidden="1">5</definedName>
    <definedName name="XRefCopy1" hidden="1">[3]rollforward!$P$25</definedName>
    <definedName name="XrefCopy10Row2" hidden="1">[5]XREF!#REF!</definedName>
    <definedName name="XRefCopy1Row" hidden="1">[3]XREF!$A$2:$IV$2</definedName>
    <definedName name="XRefCopy2" hidden="1">[3]rollforward!$P$26</definedName>
    <definedName name="XRefCopy2Row" hidden="1">[3]XREF!$A$3:$IV$3</definedName>
    <definedName name="XRefCopy3" hidden="1">[3]rollforward!$P$27</definedName>
    <definedName name="XRefCopy3Row" hidden="1">[3]XREF!$A$4:$IV$4</definedName>
    <definedName name="XRefCopy4" hidden="1">[3]rollforward!$P$28</definedName>
    <definedName name="XRefCopy4Row" hidden="1">[3]XREF!$A$5:$IV$5</definedName>
    <definedName name="XRefCopy5" hidden="1">[3]rollforward!$P$29</definedName>
    <definedName name="XRefCopy5Row" hidden="1">[3]XREF!$A$6:$IV$6</definedName>
    <definedName name="XRefCopy6" hidden="1">[3]rollforward!$P$32</definedName>
    <definedName name="XRefCopy6Row" hidden="1">[3]XREF!$A$7:$IV$7</definedName>
    <definedName name="XRefCopy7" hidden="1">[3]rollforward!$P$33</definedName>
    <definedName name="XRefCopy8" hidden="1">[3]rollforward!$P$35</definedName>
    <definedName name="XRefCopy8Row" hidden="1">[3]XREF!$A$9:$IV$9</definedName>
    <definedName name="XRefCopyRangeCount" hidden="1">1</definedName>
    <definedName name="XRefPasteRangeCount" hidden="1">11</definedName>
  </definedNames>
  <calcPr calcId="144525"/>
</workbook>
</file>

<file path=xl/calcChain.xml><?xml version="1.0" encoding="utf-8"?>
<calcChain xmlns="http://schemas.openxmlformats.org/spreadsheetml/2006/main">
  <c r="D67" i="4" l="1"/>
  <c r="G41" i="2"/>
  <c r="D69" i="4" l="1"/>
  <c r="D68" i="4"/>
  <c r="J19" i="3"/>
  <c r="I19" i="3"/>
  <c r="H19" i="3"/>
  <c r="G19" i="3"/>
  <c r="F19" i="3"/>
  <c r="E19" i="3"/>
  <c r="D19" i="3"/>
  <c r="J18" i="3"/>
  <c r="I18" i="3"/>
  <c r="H18" i="3"/>
  <c r="G18" i="3"/>
  <c r="F18" i="3"/>
  <c r="E18" i="3"/>
  <c r="D18" i="3"/>
  <c r="J17" i="3"/>
  <c r="I17" i="3"/>
  <c r="G17" i="3"/>
  <c r="F62" i="4" l="1"/>
  <c r="D62" i="4"/>
  <c r="F52" i="4"/>
  <c r="D52" i="4"/>
  <c r="F21" i="4"/>
  <c r="F33" i="4" s="1"/>
  <c r="F36" i="4" s="1"/>
  <c r="F10" i="3"/>
  <c r="F11" i="3" s="1"/>
  <c r="E10" i="3"/>
  <c r="E11" i="3" s="1"/>
  <c r="D10" i="3"/>
  <c r="D11" i="3" s="1"/>
  <c r="I8" i="3"/>
  <c r="I9" i="3" s="1"/>
  <c r="I10" i="3" s="1"/>
  <c r="I11" i="3" s="1"/>
  <c r="G8" i="3"/>
  <c r="G9" i="3" s="1"/>
  <c r="H7" i="3"/>
  <c r="F59" i="2"/>
  <c r="D59" i="2"/>
  <c r="F50" i="2"/>
  <c r="D50" i="2"/>
  <c r="F38" i="2"/>
  <c r="F41" i="2" s="1"/>
  <c r="D38" i="2"/>
  <c r="D41" i="2" s="1"/>
  <c r="F25" i="2"/>
  <c r="D25" i="2"/>
  <c r="F15" i="2"/>
  <c r="D15" i="2"/>
  <c r="F64" i="4" l="1"/>
  <c r="F66" i="4" s="1"/>
  <c r="H8" i="3"/>
  <c r="J8" i="3" s="1"/>
  <c r="J7" i="3"/>
  <c r="G10" i="3"/>
  <c r="G11" i="3" s="1"/>
  <c r="H9" i="3"/>
  <c r="I15" i="3"/>
  <c r="F27" i="2"/>
  <c r="D27" i="2"/>
  <c r="D60" i="2"/>
  <c r="F60" i="2"/>
  <c r="D61" i="2"/>
  <c r="F61" i="2"/>
  <c r="F62" i="2" l="1"/>
  <c r="G15" i="3"/>
  <c r="H14" i="3"/>
  <c r="J14" i="3" s="1"/>
  <c r="H10" i="3"/>
  <c r="H11" i="3" s="1"/>
  <c r="J9" i="3"/>
  <c r="J10" i="3" s="1"/>
  <c r="J11" i="3" s="1"/>
  <c r="D62" i="2"/>
  <c r="F16" i="3" l="1"/>
  <c r="E16" i="3"/>
  <c r="I16" i="3"/>
  <c r="H15" i="3"/>
  <c r="G16" i="3"/>
  <c r="G38" i="1"/>
  <c r="G39" i="1" s="1"/>
  <c r="E38" i="1"/>
  <c r="E39" i="1" s="1"/>
  <c r="G12" i="1"/>
  <c r="G17" i="1" s="1"/>
  <c r="G23" i="1" s="1"/>
  <c r="D16" i="3" l="1"/>
  <c r="H13" i="3"/>
  <c r="J15" i="3"/>
  <c r="E12" i="1"/>
  <c r="E17" i="1" s="1"/>
  <c r="E23" i="1" s="1"/>
  <c r="D7" i="4" s="1"/>
  <c r="G26" i="1"/>
  <c r="G29" i="1" s="1"/>
  <c r="G34" i="1" s="1"/>
  <c r="D21" i="4" l="1"/>
  <c r="J13" i="3"/>
  <c r="H16" i="3"/>
  <c r="E26" i="1"/>
  <c r="E29" i="1" s="1"/>
  <c r="E34" i="1" s="1"/>
  <c r="D33" i="4" l="1"/>
  <c r="J16" i="3"/>
  <c r="D36" i="4" l="1"/>
  <c r="D64" i="4" l="1"/>
  <c r="D66" i="4" l="1"/>
</calcChain>
</file>

<file path=xl/sharedStrings.xml><?xml version="1.0" encoding="utf-8"?>
<sst xmlns="http://schemas.openxmlformats.org/spreadsheetml/2006/main" count="172" uniqueCount="147">
  <si>
    <t>SCI</t>
  </si>
  <si>
    <t>per issued</t>
  </si>
  <si>
    <t>(в тысячах тенге)</t>
  </si>
  <si>
    <t>Прим.</t>
  </si>
  <si>
    <t>6 месяцев 2016</t>
  </si>
  <si>
    <t>6 месяцев 2015</t>
  </si>
  <si>
    <t>Выручка</t>
  </si>
  <si>
    <t>Себестоимость реализации</t>
  </si>
  <si>
    <t>Валовый доход / (убыток)</t>
  </si>
  <si>
    <t>Общие и административные расходы</t>
  </si>
  <si>
    <t>Прочие доходы</t>
  </si>
  <si>
    <t>Прочие расходы</t>
  </si>
  <si>
    <t>Операционная прибыль / (убыток)</t>
  </si>
  <si>
    <t>Финансовые доходы</t>
  </si>
  <si>
    <t>Финансовые расходы</t>
  </si>
  <si>
    <t>Доход от выбытия дочерней организации</t>
  </si>
  <si>
    <t>Доходы / (Расходы) по курсовой разнице</t>
  </si>
  <si>
    <t>Прибыль / (Убыток) за период, до налогообложения</t>
  </si>
  <si>
    <t>(Расходы)/Экономия по подоходному налогу</t>
  </si>
  <si>
    <t>Прибыль / (Убыток) за период, после налогообложения</t>
  </si>
  <si>
    <t>Прочий совокупный доход</t>
  </si>
  <si>
    <t>Итого совокупная прибыль / (убыток) за период</t>
  </si>
  <si>
    <t>Приходящийся на:</t>
  </si>
  <si>
    <t>Акционеров материнской компании</t>
  </si>
  <si>
    <t>Неконтрольные доли участия</t>
  </si>
  <si>
    <t>Количество простых акций</t>
  </si>
  <si>
    <t>Объявленные дивиденды по привилегированным акциям в тыс.тг</t>
  </si>
  <si>
    <t>Базовая прибыль / (убыток) на акцию в тенге</t>
  </si>
  <si>
    <t>Разводненная прибыль / (убыток) на акцию в тенге</t>
  </si>
  <si>
    <t>SFP</t>
  </si>
  <si>
    <t>30 июня 2016 года</t>
  </si>
  <si>
    <t>31 декабря 2015 года</t>
  </si>
  <si>
    <t>Активы</t>
  </si>
  <si>
    <t>Долгосрочные активы</t>
  </si>
  <si>
    <t>Основные средства</t>
  </si>
  <si>
    <t>Активы по разведке и оценке</t>
  </si>
  <si>
    <t>Нематериальные активы</t>
  </si>
  <si>
    <t>Авансы, выданные за долгосрочные активы</t>
  </si>
  <si>
    <t>Активы по отсроченному налогу</t>
  </si>
  <si>
    <t>Денежные средства, ограниченные в использовании</t>
  </si>
  <si>
    <t>Прочие долгосрочные активы</t>
  </si>
  <si>
    <t>Товарно-материальные запасы</t>
  </si>
  <si>
    <t>Дебиторская задолженность</t>
  </si>
  <si>
    <t>Дебиторская задолженность связанных сторон</t>
  </si>
  <si>
    <t>Авансы выданные</t>
  </si>
  <si>
    <t>Предоплата по корпоративному подоходному налогу</t>
  </si>
  <si>
    <t>Текущие активы по налогам и платежам в бюджет</t>
  </si>
  <si>
    <t>Прочие краткосрочные активы</t>
  </si>
  <si>
    <t>Денежные средства и их эквиваленты</t>
  </si>
  <si>
    <t>Итого краткосрочных активов</t>
  </si>
  <si>
    <t>Итого активов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</si>
  <si>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</si>
  <si>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</si>
  <si>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</si>
  <si>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</si>
  <si>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Выкупленные акции</t>
  </si>
  <si>
    <t>Накопленный дефицит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</si>
  <si>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</si>
  <si>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</si>
  <si>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</si>
  <si>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Банковские займы, долгосрочные</t>
  </si>
  <si>
    <t>Займы, полученные от связанных сторон</t>
  </si>
  <si>
    <t>Обязательства по привилегированным акциям</t>
  </si>
  <si>
    <t>Резервы по контрактам на недропользование</t>
  </si>
  <si>
    <t>Обязательства по контрактам на недропользование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</si>
  <si>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</si>
  <si>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</si>
  <si>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</si>
  <si>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Банковские займы, краткосрочные</t>
  </si>
  <si>
    <t>Обязательства по финансовой аренде, краткосрочные</t>
  </si>
  <si>
    <t>Торговая и прочая кредиторская задолженность</t>
  </si>
  <si>
    <t>Текущие обязательства по налогам и платежам в бюджет</t>
  </si>
  <si>
    <t>Прочие краткосрочные обязательства</t>
  </si>
  <si>
    <t>Итого краткосрочных обязательств</t>
  </si>
  <si>
    <t>Итого капитал и обязательства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</si>
  <si>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</si>
  <si>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</si>
  <si>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SCE</t>
  </si>
  <si>
    <t>На 30 июня 2016 года</t>
  </si>
  <si>
    <t>Приходится на акционеров материнской компании</t>
  </si>
  <si>
    <t xml:space="preserve">Уставный </t>
  </si>
  <si>
    <t xml:space="preserve">Дополни-тельный оплаченный </t>
  </si>
  <si>
    <t xml:space="preserve">Выкуплен- ные  </t>
  </si>
  <si>
    <t xml:space="preserve">Накоплен -ный </t>
  </si>
  <si>
    <t xml:space="preserve">Неконтроль-ные доли </t>
  </si>
  <si>
    <t>Итого</t>
  </si>
  <si>
    <t>капитал</t>
  </si>
  <si>
    <t>акции</t>
  </si>
  <si>
    <t xml:space="preserve"> дефицит</t>
  </si>
  <si>
    <t>участия</t>
  </si>
  <si>
    <t>На 31 декабря 2014</t>
  </si>
  <si>
    <t>Совокупная прибыль / (убыток) за период</t>
  </si>
  <si>
    <t>На 30 июня 2015 года</t>
  </si>
  <si>
    <t>На 31 декабря 2015</t>
  </si>
  <si>
    <t>CFS</t>
  </si>
  <si>
    <t>Денежные потоки от операционной деятельности</t>
  </si>
  <si>
    <t>Доход / (Убыток) до подоходного налога</t>
  </si>
  <si>
    <t>Корректировки на:</t>
  </si>
  <si>
    <t>Износ, истощение и амортизация</t>
  </si>
  <si>
    <t>6, 7, 8</t>
  </si>
  <si>
    <t>Начисление резерва по сомнительной задолженности</t>
  </si>
  <si>
    <t>Резерв по устаревшим товарно-материальным запасам</t>
  </si>
  <si>
    <t>Резерв по неиспользуемым отпускам</t>
  </si>
  <si>
    <t>Прочие долгосрочные резервы по работникам</t>
  </si>
  <si>
    <t>Убыток от выбытия основных средств</t>
  </si>
  <si>
    <t>Убыток от выбытия разведочных и оценочных активов</t>
  </si>
  <si>
    <t>Убыток от выбытия нематериальных активов</t>
  </si>
  <si>
    <t>Доход от списания торговой кредиторской задолженности</t>
  </si>
  <si>
    <t>Нереализованная отрицательная курсовая разница</t>
  </si>
  <si>
    <t>Финансовые Расходы</t>
  </si>
  <si>
    <t>Денежные потоки от операционной деятельности до изменений в оборотном капитале</t>
  </si>
  <si>
    <t>Изменение в текущих активах по налогам и платежам в бюджет</t>
  </si>
  <si>
    <t>Изменение в товарно-материальных запасах</t>
  </si>
  <si>
    <t>Изменение в дебиторской задолженности</t>
  </si>
  <si>
    <t>Изменение в дебиторской задолженности связанных сторон</t>
  </si>
  <si>
    <t>Изменение в авансах выданных</t>
  </si>
  <si>
    <t>Изменение в прочих краткосрочных активах</t>
  </si>
  <si>
    <t>Изменение в торговой и прочей кредиторской задолженности</t>
  </si>
  <si>
    <t>Изменение в кредиторской задолженности связанным сторонам</t>
  </si>
  <si>
    <t>Изменение в текущих обязательствах по налогам и платежам в бюджет</t>
  </si>
  <si>
    <t>Изменения в прочих обязательствах</t>
  </si>
  <si>
    <t>Чистое поступление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</si>
  <si>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</si>
  <si>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</si>
  <si>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Поступления от выбытия основных средств</t>
  </si>
  <si>
    <t>Приобретение активов по разведке и оценке</t>
  </si>
  <si>
    <t>Приобретение нематериальных активов</t>
  </si>
  <si>
    <t>Приобретение доли в дочерней организации</t>
  </si>
  <si>
    <t>Поступления от продажи дочерней организации</t>
  </si>
  <si>
    <t>Выбытие в следствии продажи дочерней  организации</t>
  </si>
  <si>
    <t>Переводы в денежные средства, ограниченные в использовании</t>
  </si>
  <si>
    <t>Вознаграждения полученные</t>
  </si>
  <si>
    <t>Погашение обязательств по контрактам</t>
  </si>
  <si>
    <t>Чистые потоки денежных средств от инвестиционной деятельности</t>
  </si>
  <si>
    <t>Денежные потоки от финансовой деятельности</t>
  </si>
  <si>
    <t>Выпуск простых акций</t>
  </si>
  <si>
    <t>Поступления от реализации казначейских акций</t>
  </si>
  <si>
    <t>Поступления по займам от связанных сторон</t>
  </si>
  <si>
    <t>Получение банковских займов</t>
  </si>
  <si>
    <t>Погашение банковских займов</t>
  </si>
  <si>
    <t>Выплата процентов по банковским займам</t>
  </si>
  <si>
    <t>Платежи по договорам финансовой аренды</t>
  </si>
  <si>
    <t>Чистые потоки денежных средств от финансовой деятельности</t>
  </si>
  <si>
    <t>Чистое изменение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</si>
  <si>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</si>
  <si>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</si>
  <si>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>Подоходный налог уплаченный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</si>
</sst>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-* #,##0.00_р_._-;\-* #,##0.00_р_._-;_-* &quot;-&quot;??_р_._-;_-@_-"/>
    <numFmt numFmtId="164" formatCode="_(* #,##0_);_(* \(#,##0\);_(* &quot;-&quot;_);_(@_)"/>
    <numFmt numFmtId="165" formatCode="&quot;$&quot;#,##0.00_);\(&quot;$&quot;#,##0.00\)"/>
    <numFmt numFmtId="166" formatCode="#,##0_)_%;\(#,##0\)_%;"/>
    <numFmt numFmtId="167" formatCode="_ * #,##0_ ;_ * \-#,##0_ ;_ * &quot;-&quot;_ ;_ @_ "/>
    <numFmt numFmtId="168" formatCode="_._.* #,##0.0_)_%;_._.* \(#,##0.0\)_%"/>
    <numFmt numFmtId="169" formatCode="#,##0.0_)_%;\(#,##0.0\)_%;\ \ .0_)_%"/>
    <numFmt numFmtId="170" formatCode="_._.* #,##0.00_)_%;_._.* \(#,##0.00\)_%"/>
    <numFmt numFmtId="171" formatCode="#,##0.00_)_%;\(#,##0.00\)_%;\ \ .00_)_%"/>
    <numFmt numFmtId="172" formatCode="_._.* #,##0.000_)_%;_._.* \(#,##0.000\)_%"/>
    <numFmt numFmtId="173" formatCode="#,##0.000_)_%;\(#,##0.000\)_%;\ \ .000_)_%"/>
    <numFmt numFmtId="174" formatCode="&quot;$&quot;#,##0_);[Red]\(&quot;$&quot;#,##0\)"/>
    <numFmt numFmtId="175" formatCode="_-* #,##0_р_._-;\-* #,##0_р_._-;_-* &quot;-&quot;??_р_._-;_-@_-"/>
    <numFmt numFmtId="176" formatCode="_(* #,##0.00_);_(* \(#,##0.00\);_(* &quot;-&quot;??_);_(@_)"/>
    <numFmt numFmtId="177" formatCode="_(&quot;$&quot;* #,##0_);_(&quot;$&quot;* \(#,##0\);_(&quot;$&quot;* &quot;-&quot;_);_(@_)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0_)%;\(0\)%"/>
    <numFmt numFmtId="191" formatCode="_._._(* 0_)%;_._.* \(0\)%"/>
    <numFmt numFmtId="192" formatCode="_(0_)%;\(0\)%"/>
    <numFmt numFmtId="193" formatCode="0%_);\(0%\)"/>
    <numFmt numFmtId="194" formatCode="_(0.0_)%;\(0.0\)%"/>
    <numFmt numFmtId="195" formatCode="_._._(* 0.0_)%;_._.* \(0.0\)%"/>
    <numFmt numFmtId="196" formatCode="_(0.00_)%;\(0.00\)%"/>
    <numFmt numFmtId="197" formatCode="_._._(* 0.00_)%;_._.* \(0.00\)%"/>
    <numFmt numFmtId="198" formatCode="_(0.000_)%;\(0.000\)%"/>
    <numFmt numFmtId="199" formatCode="_._._(* 0.000_)%;_._.* \(0.000\)%"/>
    <numFmt numFmtId="200" formatCode="_(&quot;$&quot;* #,##0.00_);_(&quot;$&quot;* \(#,##0.00\);_(&quot;$&quot;* &quot;-&quot;??_);_(@_)"/>
    <numFmt numFmtId="201" formatCode="[$-419]mmm\ yy;@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 CYR"/>
      <charset val="204"/>
    </font>
    <font>
      <sz val="8"/>
      <name val="Arial"/>
      <family val="2"/>
    </font>
    <font>
      <sz val="10"/>
      <name val="Helv"/>
    </font>
    <font>
      <b/>
      <sz val="12"/>
      <color indexed="60"/>
      <name val="Swis721 Cn BT"/>
    </font>
    <font>
      <b/>
      <sz val="10"/>
      <color indexed="10"/>
      <name val="Arial"/>
      <family val="2"/>
    </font>
    <font>
      <sz val="11"/>
      <name val="ZapfCalligr BT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61">
    <xf numFmtId="0" fontId="0" fillId="0" borderId="0"/>
    <xf numFmtId="0" fontId="18" fillId="0" borderId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165" fontId="22" fillId="0" borderId="8"/>
    <xf numFmtId="0" fontId="23" fillId="0" borderId="0" applyFill="0" applyBorder="0" applyProtection="0">
      <alignment horizontal="center"/>
      <protection locked="0"/>
    </xf>
    <xf numFmtId="0" fontId="24" fillId="0" borderId="9">
      <alignment horizontal="center"/>
    </xf>
    <xf numFmtId="166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8" fontId="31" fillId="0" borderId="0" applyFill="0" applyBorder="0" applyProtection="0"/>
    <xf numFmtId="179" fontId="26" fillId="0" borderId="0" applyFont="0" applyFill="0" applyBorder="0" applyAlignment="0" applyProtection="0"/>
    <xf numFmtId="180" fontId="32" fillId="0" borderId="0" applyFill="0" applyBorder="0" applyProtection="0"/>
    <xf numFmtId="180" fontId="32" fillId="0" borderId="10" applyFill="0" applyProtection="0"/>
    <xf numFmtId="180" fontId="32" fillId="0" borderId="7" applyFill="0" applyProtection="0"/>
    <xf numFmtId="181" fontId="10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7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32" fillId="0" borderId="0" applyFill="0" applyBorder="0" applyProtection="0"/>
    <xf numFmtId="189" fontId="32" fillId="0" borderId="10" applyFill="0" applyProtection="0"/>
    <xf numFmtId="189" fontId="32" fillId="0" borderId="7" applyFill="0" applyProtection="0"/>
    <xf numFmtId="37" fontId="22" fillId="0" borderId="11"/>
    <xf numFmtId="14" fontId="33" fillId="17" borderId="1">
      <alignment horizontal="center" vertical="center" wrapText="1"/>
    </xf>
    <xf numFmtId="0" fontId="23" fillId="0" borderId="0" applyFill="0" applyAlignment="0" applyProtection="0">
      <protection locked="0"/>
    </xf>
    <xf numFmtId="0" fontId="23" fillId="0" borderId="12" applyFill="0" applyAlignment="0" applyProtection="0">
      <protection locked="0"/>
    </xf>
    <xf numFmtId="0" fontId="34" fillId="0" borderId="0"/>
    <xf numFmtId="0" fontId="1" fillId="0" borderId="0"/>
    <xf numFmtId="0" fontId="19" fillId="0" borderId="0"/>
    <xf numFmtId="0" fontId="35" fillId="0" borderId="0">
      <alignment horizontal="left"/>
    </xf>
    <xf numFmtId="0" fontId="36" fillId="0" borderId="0"/>
    <xf numFmtId="0" fontId="2" fillId="0" borderId="0"/>
    <xf numFmtId="0" fontId="37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37" fontId="10" fillId="0" borderId="0"/>
    <xf numFmtId="0" fontId="10" fillId="0" borderId="0"/>
    <xf numFmtId="0" fontId="20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164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26" fillId="0" borderId="0" applyFont="0" applyFill="0" applyBorder="0" applyAlignment="0" applyProtection="0"/>
    <xf numFmtId="196" fontId="28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28" fillId="0" borderId="0" applyFont="0" applyFill="0" applyBorder="0" applyAlignment="0" applyProtection="0"/>
    <xf numFmtId="19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13"/>
    <xf numFmtId="0" fontId="40" fillId="0" borderId="0" applyFill="0" applyBorder="0" applyProtection="0">
      <alignment horizontal="left" vertical="top"/>
    </xf>
    <xf numFmtId="0" fontId="22" fillId="0" borderId="11"/>
    <xf numFmtId="0" fontId="22" fillId="0" borderId="0"/>
    <xf numFmtId="0" fontId="41" fillId="0" borderId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42" fillId="8" borderId="14" applyNumberFormat="0" applyAlignment="0" applyProtection="0"/>
    <xf numFmtId="0" fontId="43" fillId="22" borderId="15" applyNumberFormat="0" applyAlignment="0" applyProtection="0"/>
    <xf numFmtId="0" fontId="44" fillId="22" borderId="14" applyNumberFormat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23" borderId="20" applyNumberFormat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0" fillId="0" borderId="0"/>
    <xf numFmtId="0" fontId="1" fillId="0" borderId="0"/>
    <xf numFmtId="0" fontId="37" fillId="0" borderId="0"/>
    <xf numFmtId="0" fontId="36" fillId="0" borderId="0"/>
    <xf numFmtId="0" fontId="29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29" fillId="25" borderId="21" applyNumberFormat="0" applyFont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4" fillId="0" borderId="22" applyNumberFormat="0" applyFill="0" applyAlignment="0" applyProtection="0"/>
    <xf numFmtId="0" fontId="55" fillId="0" borderId="0"/>
    <xf numFmtId="0" fontId="56" fillId="0" borderId="0" applyNumberFormat="0" applyFill="0" applyBorder="0" applyAlignment="0" applyProtection="0"/>
    <xf numFmtId="49" fontId="55" fillId="0" borderId="0"/>
    <xf numFmtId="164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5" borderId="0" applyNumberFormat="0" applyBorder="0" applyAlignment="0" applyProtection="0"/>
    <xf numFmtId="37" fontId="29" fillId="0" borderId="0" applyFont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/>
    <xf numFmtId="0" fontId="8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3" fontId="4" fillId="0" borderId="0" xfId="0" applyNumberFormat="1" applyFont="1" applyFill="1" applyAlignment="1"/>
    <xf numFmtId="164" fontId="9" fillId="0" borderId="0" xfId="0" applyNumberFormat="1" applyFont="1" applyFill="1" applyAlignment="1"/>
    <xf numFmtId="164" fontId="10" fillId="0" borderId="0" xfId="0" applyNumberFormat="1" applyFont="1" applyFill="1" applyAlignment="1"/>
    <xf numFmtId="0" fontId="7" fillId="0" borderId="1" xfId="0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/>
    <xf numFmtId="0" fontId="11" fillId="0" borderId="7" xfId="0" applyFont="1" applyFill="1" applyBorder="1" applyAlignment="1">
      <alignment horizontal="left" wrapText="1"/>
    </xf>
    <xf numFmtId="3" fontId="12" fillId="0" borderId="7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/>
    <xf numFmtId="164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/>
    <xf numFmtId="0" fontId="3" fillId="2" borderId="4" xfId="1" applyFont="1" applyFill="1" applyBorder="1" applyAlignment="1"/>
    <xf numFmtId="164" fontId="3" fillId="2" borderId="4" xfId="1" applyNumberFormat="1" applyFont="1" applyFill="1" applyBorder="1" applyAlignment="1"/>
    <xf numFmtId="164" fontId="3" fillId="2" borderId="4" xfId="1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37" fontId="10" fillId="0" borderId="0" xfId="2" applyNumberFormat="1" applyFont="1"/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201" fontId="5" fillId="0" borderId="0" xfId="0" applyNumberFormat="1" applyFont="1" applyFill="1" applyAlignment="1"/>
    <xf numFmtId="164" fontId="58" fillId="0" borderId="0" xfId="0" applyNumberFormat="1" applyFont="1"/>
  </cellXfs>
  <cellStyles count="16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Bottom Border Line" xfId="21"/>
    <cellStyle name="Centered Heading" xfId="22"/>
    <cellStyle name="Column_Title" xfId="23"/>
    <cellStyle name="Comma %" xfId="24"/>
    <cellStyle name="Comma [0] 2" xfId="25"/>
    <cellStyle name="Comma 0.0" xfId="26"/>
    <cellStyle name="Comma 0.0%" xfId="27"/>
    <cellStyle name="Comma 0.00" xfId="28"/>
    <cellStyle name="Comma 0.00%" xfId="29"/>
    <cellStyle name="Comma 0.000" xfId="30"/>
    <cellStyle name="Comma 0.000%" xfId="31"/>
    <cellStyle name="Comma 10" xfId="32"/>
    <cellStyle name="Comma 11" xfId="33"/>
    <cellStyle name="Comma 11 2 2" xfId="34"/>
    <cellStyle name="Comma 12" xfId="35"/>
    <cellStyle name="Comma 13" xfId="36"/>
    <cellStyle name="Comma 2" xfId="37"/>
    <cellStyle name="Comma 3" xfId="38"/>
    <cellStyle name="Comma 4" xfId="39"/>
    <cellStyle name="Comma 5" xfId="40"/>
    <cellStyle name="Comma 6" xfId="41"/>
    <cellStyle name="Comma 7" xfId="42"/>
    <cellStyle name="Comma 8" xfId="43"/>
    <cellStyle name="Comma 8 2" xfId="44"/>
    <cellStyle name="Comma 9" xfId="45"/>
    <cellStyle name="Company Name" xfId="46"/>
    <cellStyle name="CR Comma" xfId="47"/>
    <cellStyle name="CR Currency" xfId="48"/>
    <cellStyle name="Credit" xfId="49"/>
    <cellStyle name="Credit subtotal" xfId="50"/>
    <cellStyle name="Credit Total" xfId="51"/>
    <cellStyle name="Currency %" xfId="52"/>
    <cellStyle name="Currency 0.0" xfId="53"/>
    <cellStyle name="Currency 0.0%" xfId="54"/>
    <cellStyle name="Currency 0.00" xfId="55"/>
    <cellStyle name="Currency 0.00%" xfId="56"/>
    <cellStyle name="Currency 0.000" xfId="57"/>
    <cellStyle name="Currency 0.000%" xfId="58"/>
    <cellStyle name="Date" xfId="59"/>
    <cellStyle name="Debit" xfId="60"/>
    <cellStyle name="Debit subtotal" xfId="61"/>
    <cellStyle name="Debit Total" xfId="62"/>
    <cellStyle name="Dex Doub Line" xfId="63"/>
    <cellStyle name="Heading" xfId="64"/>
    <cellStyle name="Heading No Underline" xfId="65"/>
    <cellStyle name="Heading With Underline" xfId="66"/>
    <cellStyle name="Îáû÷íûé_Ëèñò1" xfId="67"/>
    <cellStyle name="Normal 10" xfId="68"/>
    <cellStyle name="Normal 10 2" xfId="69"/>
    <cellStyle name="Normal 11" xfId="70"/>
    <cellStyle name="Normal 11 2" xfId="1"/>
    <cellStyle name="Normal 12" xfId="71"/>
    <cellStyle name="Normal 2" xfId="72"/>
    <cellStyle name="Normal 2 14" xfId="73"/>
    <cellStyle name="Normal 2 2" xfId="74"/>
    <cellStyle name="Normal 2 3" xfId="75"/>
    <cellStyle name="Normal 2 4" xfId="76"/>
    <cellStyle name="Normal 2 5" xfId="77"/>
    <cellStyle name="Normal 2 6" xfId="78"/>
    <cellStyle name="Normal 2 7" xfId="79"/>
    <cellStyle name="Normal 2_Лист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rmal_TBs" xfId="89"/>
    <cellStyle name="Normal_Worksheet in 2251 Cash Flow Worksheet" xfId="2"/>
    <cellStyle name="Ôèíàíñîâûé [0]_Ëèñò1" xfId="90"/>
    <cellStyle name="Ôèíàíñîâûé_Ëèñò1" xfId="91"/>
    <cellStyle name="Percent %" xfId="92"/>
    <cellStyle name="Percent % Long Underline" xfId="93"/>
    <cellStyle name="Percent %_Worksheet in  US Financial Statements Ref. Workbook - Single Co" xfId="94"/>
    <cellStyle name="Percent (0)" xfId="95"/>
    <cellStyle name="Percent 0.0%" xfId="96"/>
    <cellStyle name="Percent 0.0% Long Underline" xfId="97"/>
    <cellStyle name="Percent 0.00%" xfId="98"/>
    <cellStyle name="Percent 0.00% Long Underline" xfId="99"/>
    <cellStyle name="Percent 0.000%" xfId="100"/>
    <cellStyle name="Percent 0.000% Long Underline" xfId="101"/>
    <cellStyle name="Percent 2" xfId="102"/>
    <cellStyle name="Percent 3" xfId="103"/>
    <cellStyle name="Percent 3 2" xfId="104"/>
    <cellStyle name="Style 1" xfId="105"/>
    <cellStyle name="Style 1 2" xfId="106"/>
    <cellStyle name="Style 1 3" xfId="107"/>
    <cellStyle name="Style 1 4" xfId="108"/>
    <cellStyle name="Style 1 5" xfId="109"/>
    <cellStyle name="Style 1 6" xfId="110"/>
    <cellStyle name="Style 1_Лист2" xfId="111"/>
    <cellStyle name="Table Label" xfId="112"/>
    <cellStyle name="Tickmark" xfId="113"/>
    <cellStyle name="Top and Bottom Border" xfId="114"/>
    <cellStyle name="User_Defined_C" xfId="115"/>
    <cellStyle name="Zaph Call 11pt" xfId="116"/>
    <cellStyle name="Акцент1 2" xfId="117"/>
    <cellStyle name="Акцент2 2" xfId="118"/>
    <cellStyle name="Акцент3 2" xfId="119"/>
    <cellStyle name="Акцент4 2" xfId="120"/>
    <cellStyle name="Акцент5 2" xfId="121"/>
    <cellStyle name="Акцент6 2" xfId="122"/>
    <cellStyle name="Ввод  2" xfId="123"/>
    <cellStyle name="Вывод 2" xfId="124"/>
    <cellStyle name="Вычисление 2" xfId="125"/>
    <cellStyle name="Заголовок 1 2" xfId="126"/>
    <cellStyle name="Заголовок 2 2" xfId="127"/>
    <cellStyle name="Заголовок 3 2" xfId="128"/>
    <cellStyle name="Заголовок 4 2" xfId="129"/>
    <cellStyle name="Итог 2" xfId="130"/>
    <cellStyle name="Контрольная ячейка 2" xfId="131"/>
    <cellStyle name="Название 2" xfId="132"/>
    <cellStyle name="Нейтральный 2" xfId="133"/>
    <cellStyle name="Обычный" xfId="0" builtinId="0"/>
    <cellStyle name="Обычный 2" xfId="134"/>
    <cellStyle name="Обычный 2 2" xfId="135"/>
    <cellStyle name="Обычный 2 3" xfId="136"/>
    <cellStyle name="Обычный 2 4" xfId="137"/>
    <cellStyle name="Обычный 3" xfId="138"/>
    <cellStyle name="Обычный 4" xfId="139"/>
    <cellStyle name="Обычный 5" xfId="140"/>
    <cellStyle name="Обычный 5 23" xfId="141"/>
    <cellStyle name="Обычный 873" xfId="142"/>
    <cellStyle name="Обычный 875" xfId="143"/>
    <cellStyle name="Обычный 93" xfId="144"/>
    <cellStyle name="Плохой 2" xfId="145"/>
    <cellStyle name="Пояснение 2" xfId="146"/>
    <cellStyle name="Примечание 2" xfId="147"/>
    <cellStyle name="Процентный 2" xfId="148"/>
    <cellStyle name="Процентный 3" xfId="149"/>
    <cellStyle name="Процентный 4" xfId="150"/>
    <cellStyle name="Связанная ячейка 2" xfId="151"/>
    <cellStyle name="Стиль 1" xfId="152"/>
    <cellStyle name="Текст предупреждения 2" xfId="153"/>
    <cellStyle name="Текстовый" xfId="154"/>
    <cellStyle name="Тысячи [0]_010SN05" xfId="155"/>
    <cellStyle name="Тысячи_010SN05" xfId="156"/>
    <cellStyle name="Финансовый 2" xfId="157"/>
    <cellStyle name="Финансовый 3" xfId="158"/>
    <cellStyle name="Хороший 2" xfId="159"/>
    <cellStyle name="Числовой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5440%20Inventory%20Charaltyn%20-%20substantive%20testing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(C)%205441%20Inventory%20Dank%20-%20substantive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zamat.Abdibekov\FS%202010\FS%202Q%202011\Worksheet%20in%205640%20Fixed%20assets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inv purch"/>
      <sheetName val="CoS"/>
      <sheetName val="obsolescence"/>
      <sheetName val="FG cost"/>
      <sheetName val="WIP"/>
      <sheetName val="disclosure"/>
      <sheetName val="analyt proc"/>
      <sheetName val="CoP per unit PBC"/>
      <sheetName val="Jaima PBC"/>
      <sheetName val="XREF"/>
      <sheetName val="Tickmarks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25">
          <cell r="P25">
            <v>11910</v>
          </cell>
          <cell r="Q25" t="str">
            <v>!</v>
          </cell>
        </row>
        <row r="26">
          <cell r="P26">
            <v>-6</v>
          </cell>
          <cell r="Q26" t="str">
            <v>!</v>
          </cell>
        </row>
        <row r="27">
          <cell r="P27">
            <v>2500</v>
          </cell>
          <cell r="Q27" t="str">
            <v>!</v>
          </cell>
        </row>
        <row r="28">
          <cell r="P28">
            <v>3945175</v>
          </cell>
          <cell r="Q28" t="str">
            <v>!</v>
          </cell>
        </row>
        <row r="29">
          <cell r="P29">
            <v>13420073</v>
          </cell>
          <cell r="Q29" t="str">
            <v>!</v>
          </cell>
        </row>
        <row r="32">
          <cell r="P32">
            <v>16591903</v>
          </cell>
          <cell r="Q32" t="str">
            <v>!</v>
          </cell>
        </row>
        <row r="33">
          <cell r="P33">
            <v>3050102</v>
          </cell>
          <cell r="Q33" t="str">
            <v>!</v>
          </cell>
        </row>
        <row r="35">
          <cell r="P35">
            <v>93550</v>
          </cell>
          <cell r="Q35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11910</v>
          </cell>
          <cell r="B2">
            <v>11910</v>
          </cell>
          <cell r="D2" t="str">
            <v>Inventories Leadsheet Charaltyn JSC</v>
          </cell>
          <cell r="E2" t="str">
            <v>!</v>
          </cell>
        </row>
        <row r="3">
          <cell r="A3">
            <v>-6</v>
          </cell>
          <cell r="B3">
            <v>-6</v>
          </cell>
          <cell r="D3" t="str">
            <v>Inventories Leadsheet Charaltyn JSC</v>
          </cell>
          <cell r="E3" t="str">
            <v>!</v>
          </cell>
        </row>
        <row r="4">
          <cell r="A4">
            <v>2500</v>
          </cell>
          <cell r="B4">
            <v>2500</v>
          </cell>
          <cell r="D4" t="str">
            <v>Inventories Leadsheet Charaltyn JSC</v>
          </cell>
          <cell r="E4" t="str">
            <v>!</v>
          </cell>
        </row>
        <row r="5">
          <cell r="A5">
            <v>3945175</v>
          </cell>
          <cell r="B5">
            <v>3945175</v>
          </cell>
          <cell r="D5" t="str">
            <v>Inventories Leadsheet Charaltyn JSC</v>
          </cell>
          <cell r="E5" t="str">
            <v>!</v>
          </cell>
        </row>
        <row r="6">
          <cell r="A6">
            <v>13420073</v>
          </cell>
          <cell r="B6">
            <v>13420073</v>
          </cell>
          <cell r="D6" t="str">
            <v>Inventories Leadsheet Charaltyn JSC</v>
          </cell>
          <cell r="E6" t="str">
            <v>!</v>
          </cell>
        </row>
        <row r="7">
          <cell r="A7">
            <v>16591903</v>
          </cell>
          <cell r="B7">
            <v>16591903</v>
          </cell>
          <cell r="D7" t="str">
            <v>Inventories Leadsheet Charaltyn JSC</v>
          </cell>
          <cell r="E7" t="str">
            <v>!</v>
          </cell>
        </row>
        <row r="9">
          <cell r="A9">
            <v>93550</v>
          </cell>
          <cell r="B9">
            <v>93550</v>
          </cell>
          <cell r="D9" t="str">
            <v>Inventories Leadsheet Charaltyn JSC</v>
          </cell>
          <cell r="E9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  <sheetName val="XREF"/>
      <sheetName val="Tickmarks"/>
      <sheetName val="vouching"/>
      <sheetName val="WIP cost"/>
      <sheetName val="CoP per un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depreciation"/>
      <sheetName val="Threshold Calc"/>
      <sheetName val="XREF"/>
      <sheetName val="Tickmarks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7:O144"/>
  <sheetViews>
    <sheetView showGridLines="0" tabSelected="1" topLeftCell="C1" zoomScale="70" zoomScaleNormal="70" workbookViewId="0">
      <selection activeCell="J32" sqref="J32"/>
    </sheetView>
  </sheetViews>
  <sheetFormatPr defaultRowHeight="12.75"/>
  <cols>
    <col min="1" max="1" width="12.7109375" style="1" customWidth="1"/>
    <col min="2" max="2" width="11" style="1" bestFit="1" customWidth="1"/>
    <col min="3" max="3" width="57.85546875" style="1" customWidth="1"/>
    <col min="4" max="4" width="9.85546875" style="1" customWidth="1"/>
    <col min="5" max="5" width="16.140625" style="1" customWidth="1"/>
    <col min="6" max="6" width="5.140625" style="1" customWidth="1"/>
    <col min="7" max="7" width="16.140625" style="1" customWidth="1"/>
    <col min="8" max="10" width="14" style="1" bestFit="1" customWidth="1"/>
    <col min="11" max="11" width="3.5703125" style="1" customWidth="1"/>
    <col min="12" max="12" width="13.5703125" style="1" customWidth="1"/>
    <col min="13" max="13" width="13.42578125" style="1" customWidth="1"/>
    <col min="14" max="14" width="13" style="1" customWidth="1"/>
    <col min="15" max="15" width="12.85546875" style="1" customWidth="1"/>
    <col min="16" max="16" width="12.5703125" style="1" bestFit="1" customWidth="1"/>
    <col min="17" max="17" width="13" style="1" bestFit="1" customWidth="1"/>
    <col min="18" max="18" width="11.5703125" style="1" bestFit="1" customWidth="1"/>
    <col min="19" max="19" width="11.7109375" style="1" bestFit="1" customWidth="1"/>
    <col min="20" max="20" width="11.5703125" style="1" bestFit="1" customWidth="1"/>
    <col min="21" max="16384" width="9.140625" style="1"/>
  </cols>
  <sheetData>
    <row r="7" spans="2:13">
      <c r="B7" s="2" t="s">
        <v>0</v>
      </c>
    </row>
    <row r="8" spans="2:13" ht="13.5" thickBot="1">
      <c r="C8" s="3" t="s">
        <v>2</v>
      </c>
      <c r="D8" s="4" t="s">
        <v>3</v>
      </c>
      <c r="E8" s="5" t="s">
        <v>4</v>
      </c>
      <c r="G8" s="5" t="s">
        <v>5</v>
      </c>
    </row>
    <row r="9" spans="2:13">
      <c r="C9" s="6"/>
      <c r="D9" s="7"/>
      <c r="E9" s="8"/>
      <c r="G9" s="6"/>
    </row>
    <row r="10" spans="2:13">
      <c r="C10" s="6" t="s">
        <v>6</v>
      </c>
      <c r="D10" s="9">
        <v>5</v>
      </c>
      <c r="E10" s="10">
        <v>25574192</v>
      </c>
      <c r="G10" s="11">
        <v>9805645</v>
      </c>
      <c r="M10" s="12"/>
    </row>
    <row r="11" spans="2:13" ht="13.5" thickBot="1">
      <c r="C11" s="13" t="s">
        <v>7</v>
      </c>
      <c r="D11" s="14">
        <v>6</v>
      </c>
      <c r="E11" s="15">
        <v>-12056154</v>
      </c>
      <c r="G11" s="16">
        <v>-6720870</v>
      </c>
      <c r="M11" s="12"/>
    </row>
    <row r="12" spans="2:13">
      <c r="C12" s="17" t="s">
        <v>8</v>
      </c>
      <c r="D12" s="9"/>
      <c r="E12" s="10">
        <f>SUM(E10:E11)</f>
        <v>13518038</v>
      </c>
      <c r="G12" s="10">
        <f>SUM(G10:G11)</f>
        <v>3084775</v>
      </c>
      <c r="M12" s="12"/>
    </row>
    <row r="13" spans="2:13">
      <c r="C13" s="17"/>
      <c r="D13" s="9"/>
      <c r="E13" s="10"/>
      <c r="G13" s="11"/>
      <c r="M13" s="12"/>
    </row>
    <row r="14" spans="2:13">
      <c r="C14" s="6" t="s">
        <v>9</v>
      </c>
      <c r="D14" s="9">
        <v>7</v>
      </c>
      <c r="E14" s="10">
        <v>-619405</v>
      </c>
      <c r="G14" s="11">
        <v>-448142</v>
      </c>
      <c r="M14" s="12"/>
    </row>
    <row r="15" spans="2:13">
      <c r="C15" s="6" t="s">
        <v>10</v>
      </c>
      <c r="D15" s="9">
        <v>8</v>
      </c>
      <c r="E15" s="10">
        <v>221611</v>
      </c>
      <c r="G15" s="11">
        <v>187495</v>
      </c>
      <c r="M15" s="12"/>
    </row>
    <row r="16" spans="2:13" ht="13.5" thickBot="1">
      <c r="C16" s="6" t="s">
        <v>11</v>
      </c>
      <c r="D16" s="9">
        <v>8</v>
      </c>
      <c r="E16" s="10">
        <v>-164537</v>
      </c>
      <c r="G16" s="11">
        <v>-192715</v>
      </c>
      <c r="M16" s="12"/>
    </row>
    <row r="17" spans="3:13">
      <c r="C17" s="18" t="s">
        <v>12</v>
      </c>
      <c r="D17" s="19"/>
      <c r="E17" s="20">
        <f>SUM(E12:E16)</f>
        <v>12955707</v>
      </c>
      <c r="G17" s="20">
        <f>SUM(G12:G16)</f>
        <v>2631413</v>
      </c>
      <c r="M17" s="12"/>
    </row>
    <row r="18" spans="3:13">
      <c r="C18" s="6"/>
      <c r="D18" s="9"/>
      <c r="E18" s="10"/>
      <c r="G18" s="11"/>
      <c r="M18" s="12"/>
    </row>
    <row r="19" spans="3:13">
      <c r="C19" s="6" t="s">
        <v>13</v>
      </c>
      <c r="D19" s="9"/>
      <c r="E19" s="10">
        <v>4407</v>
      </c>
      <c r="G19" s="11">
        <v>0</v>
      </c>
      <c r="M19" s="12"/>
    </row>
    <row r="20" spans="3:13">
      <c r="C20" s="6" t="s">
        <v>14</v>
      </c>
      <c r="D20" s="9">
        <v>9</v>
      </c>
      <c r="E20" s="10">
        <v>-2886115</v>
      </c>
      <c r="G20" s="11">
        <v>-1840129</v>
      </c>
      <c r="M20" s="12"/>
    </row>
    <row r="21" spans="3:13">
      <c r="C21" s="6" t="s">
        <v>15</v>
      </c>
      <c r="D21" s="9"/>
      <c r="E21" s="10">
        <v>0</v>
      </c>
      <c r="G21" s="11">
        <v>3718</v>
      </c>
      <c r="M21" s="12"/>
    </row>
    <row r="22" spans="3:13" ht="13.5" thickBot="1">
      <c r="C22" s="13" t="s">
        <v>16</v>
      </c>
      <c r="D22" s="9"/>
      <c r="E22" s="10">
        <v>100161</v>
      </c>
      <c r="G22" s="11">
        <v>-837871</v>
      </c>
      <c r="M22" s="12"/>
    </row>
    <row r="23" spans="3:13">
      <c r="C23" s="17" t="s">
        <v>17</v>
      </c>
      <c r="D23" s="19"/>
      <c r="E23" s="20">
        <f>SUM(E17:E22)</f>
        <v>10174160</v>
      </c>
      <c r="G23" s="20">
        <f>SUM(G17:G22)</f>
        <v>-42869</v>
      </c>
      <c r="M23" s="12"/>
    </row>
    <row r="24" spans="3:13">
      <c r="C24" s="6"/>
      <c r="D24" s="9"/>
      <c r="E24" s="10"/>
      <c r="G24" s="11"/>
      <c r="M24" s="12"/>
    </row>
    <row r="25" spans="3:13" ht="13.5" thickBot="1">
      <c r="C25" s="13" t="s">
        <v>18</v>
      </c>
      <c r="D25" s="14"/>
      <c r="E25" s="10">
        <v>0</v>
      </c>
      <c r="G25" s="16">
        <v>-17399</v>
      </c>
      <c r="M25" s="12"/>
    </row>
    <row r="26" spans="3:13">
      <c r="C26" s="17" t="s">
        <v>19</v>
      </c>
      <c r="D26" s="9"/>
      <c r="E26" s="20">
        <f>SUM(E23:E25)</f>
        <v>10174160</v>
      </c>
      <c r="G26" s="20">
        <f>SUM(G23:G25)</f>
        <v>-60268</v>
      </c>
      <c r="M26" s="12"/>
    </row>
    <row r="27" spans="3:13">
      <c r="C27" s="17"/>
      <c r="D27" s="9"/>
      <c r="E27" s="10"/>
      <c r="G27" s="11"/>
      <c r="M27" s="12"/>
    </row>
    <row r="28" spans="3:13" ht="13.5" thickBot="1">
      <c r="C28" s="13" t="s">
        <v>20</v>
      </c>
      <c r="D28" s="14"/>
      <c r="E28" s="16">
        <v>0</v>
      </c>
      <c r="G28" s="16">
        <v>0</v>
      </c>
      <c r="M28" s="12"/>
    </row>
    <row r="29" spans="3:13" ht="13.5" thickBot="1">
      <c r="C29" s="21" t="s">
        <v>21</v>
      </c>
      <c r="D29" s="22"/>
      <c r="E29" s="23">
        <f>SUM(E26:E28)</f>
        <v>10174160</v>
      </c>
      <c r="G29" s="23">
        <f>SUM(G26:G28)</f>
        <v>-60268</v>
      </c>
      <c r="M29" s="12"/>
    </row>
    <row r="30" spans="3:13" ht="13.5" thickTop="1">
      <c r="C30" s="6"/>
      <c r="D30" s="9"/>
      <c r="E30" s="10"/>
      <c r="G30" s="11"/>
      <c r="M30" s="12"/>
    </row>
    <row r="31" spans="3:13">
      <c r="C31" s="17" t="s">
        <v>22</v>
      </c>
      <c r="D31" s="9"/>
      <c r="E31" s="10"/>
      <c r="G31" s="11"/>
      <c r="M31" s="12"/>
    </row>
    <row r="32" spans="3:13">
      <c r="C32" s="6" t="s">
        <v>23</v>
      </c>
      <c r="D32" s="9"/>
      <c r="E32" s="10">
        <v>10174191</v>
      </c>
      <c r="G32" s="11">
        <v>-60278</v>
      </c>
      <c r="M32" s="12"/>
    </row>
    <row r="33" spans="3:15" ht="13.5" thickBot="1">
      <c r="C33" s="24" t="s">
        <v>24</v>
      </c>
      <c r="D33" s="22"/>
      <c r="E33" s="23">
        <v>-31</v>
      </c>
      <c r="G33" s="25">
        <v>10</v>
      </c>
      <c r="M33" s="12"/>
    </row>
    <row r="34" spans="3:15" ht="13.5" thickTop="1">
      <c r="D34" s="26"/>
      <c r="E34" s="27">
        <f>E29-E32-E33</f>
        <v>0</v>
      </c>
      <c r="G34" s="27">
        <f>G29-G32-G33</f>
        <v>0</v>
      </c>
    </row>
    <row r="35" spans="3:15">
      <c r="D35" s="26"/>
      <c r="E35" s="27"/>
      <c r="G35" s="27"/>
    </row>
    <row r="36" spans="3:15">
      <c r="C36" s="1" t="s">
        <v>25</v>
      </c>
      <c r="D36" s="26"/>
      <c r="E36" s="11">
        <v>10000000</v>
      </c>
      <c r="G36" s="11">
        <v>10000000</v>
      </c>
    </row>
    <row r="37" spans="3:15">
      <c r="C37" s="1" t="s">
        <v>26</v>
      </c>
      <c r="D37" s="26"/>
      <c r="E37" s="28">
        <v>0</v>
      </c>
      <c r="G37" s="11">
        <v>109</v>
      </c>
    </row>
    <row r="38" spans="3:15">
      <c r="C38" s="1" t="s">
        <v>27</v>
      </c>
      <c r="D38" s="26"/>
      <c r="E38" s="11">
        <f>(E32-E37)/E36*1000</f>
        <v>1017.4191</v>
      </c>
      <c r="G38" s="11">
        <f>(G32-G37)/G36*1000</f>
        <v>-6.0387000000000004</v>
      </c>
    </row>
    <row r="39" spans="3:15">
      <c r="C39" s="1" t="s">
        <v>28</v>
      </c>
      <c r="D39" s="26"/>
      <c r="E39" s="11">
        <f>E38</f>
        <v>1017.4191</v>
      </c>
      <c r="G39" s="11">
        <f>G38</f>
        <v>-6.0387000000000004</v>
      </c>
    </row>
    <row r="40" spans="3:15">
      <c r="D40" s="26"/>
      <c r="E40" s="27"/>
      <c r="G40" s="27"/>
    </row>
    <row r="41" spans="3:15">
      <c r="D41" s="26"/>
    </row>
    <row r="42" spans="3:15">
      <c r="D42" s="26"/>
    </row>
    <row r="48" spans="3:15">
      <c r="O48" s="12"/>
    </row>
    <row r="49" spans="9:15">
      <c r="O49" s="12"/>
    </row>
    <row r="51" spans="9:15">
      <c r="I51" s="12"/>
    </row>
    <row r="53" spans="9:15" hidden="1"/>
    <row r="54" spans="9:15" collapsed="1"/>
    <row r="87" hidden="1"/>
    <row r="88" hidden="1"/>
    <row r="89" collapsed="1"/>
    <row r="90" hidden="1"/>
    <row r="91" collapsed="1"/>
    <row r="99" hidden="1"/>
    <row r="100" collapsed="1"/>
    <row r="101" hidden="1"/>
    <row r="102" hidden="1"/>
    <row r="103" collapsed="1"/>
    <row r="105" hidden="1"/>
    <row r="106" collapsed="1"/>
    <row r="120" spans="5:7">
      <c r="E120" s="57"/>
      <c r="G120" s="57"/>
    </row>
    <row r="121" spans="5:7">
      <c r="E121" s="57"/>
      <c r="G121" s="57"/>
    </row>
    <row r="122" spans="5:7">
      <c r="E122" s="57"/>
      <c r="G122" s="57"/>
    </row>
    <row r="139" spans="5:7">
      <c r="E139" s="57"/>
      <c r="G139" s="57"/>
    </row>
    <row r="140" spans="5:7">
      <c r="E140" s="57"/>
      <c r="G140" s="57"/>
    </row>
    <row r="141" spans="5:7">
      <c r="E141" s="57"/>
      <c r="G141" s="57"/>
    </row>
    <row r="142" spans="5:7">
      <c r="E142" s="57"/>
      <c r="G142" s="57"/>
    </row>
    <row r="143" spans="5:7">
      <c r="E143" s="57"/>
      <c r="G143" s="57"/>
    </row>
    <row r="144" spans="5:7">
      <c r="E144" s="57"/>
      <c r="G144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66"/>
  <sheetViews>
    <sheetView showGridLines="0" topLeftCell="B28" zoomScale="70" zoomScaleNormal="70" workbookViewId="0">
      <selection activeCell="G41" sqref="G41"/>
    </sheetView>
  </sheetViews>
  <sheetFormatPr defaultRowHeight="15"/>
  <cols>
    <col min="2" max="2" width="62.7109375" customWidth="1"/>
    <col min="3" max="3" width="9.5703125" customWidth="1"/>
    <col min="4" max="5" width="14.7109375" customWidth="1"/>
    <col min="6" max="6" width="16.140625" customWidth="1"/>
    <col min="7" max="7" width="14.5703125" customWidth="1"/>
  </cols>
  <sheetData>
    <row r="2" spans="1:7">
      <c r="A2" s="95" t="s">
        <v>29</v>
      </c>
    </row>
    <row r="3" spans="1:7">
      <c r="B3" s="1"/>
      <c r="C3" s="26"/>
      <c r="D3" s="1"/>
      <c r="E3" s="1"/>
      <c r="F3" s="1" t="s">
        <v>1</v>
      </c>
      <c r="G3" s="1"/>
    </row>
    <row r="4" spans="1:7" ht="26.25" thickBot="1">
      <c r="B4" s="3" t="s">
        <v>2</v>
      </c>
      <c r="C4" s="4" t="s">
        <v>3</v>
      </c>
      <c r="D4" s="29" t="s">
        <v>30</v>
      </c>
      <c r="E4" s="1"/>
      <c r="F4" s="29" t="s">
        <v>31</v>
      </c>
      <c r="G4" s="26"/>
    </row>
    <row r="5" spans="1:7">
      <c r="B5" s="6"/>
      <c r="C5" s="30"/>
      <c r="D5" s="17"/>
      <c r="E5" s="1"/>
      <c r="F5" s="17"/>
      <c r="G5" s="1"/>
    </row>
    <row r="6" spans="1:7">
      <c r="B6" s="17" t="s">
        <v>32</v>
      </c>
      <c r="C6" s="30"/>
      <c r="D6" s="8"/>
      <c r="E6" s="1"/>
      <c r="F6" s="8"/>
      <c r="G6" s="1"/>
    </row>
    <row r="7" spans="1:7">
      <c r="B7" s="17" t="s">
        <v>33</v>
      </c>
      <c r="C7" s="30"/>
      <c r="D7" s="8"/>
      <c r="E7" s="1"/>
      <c r="F7" s="8"/>
      <c r="G7" s="1"/>
    </row>
    <row r="8" spans="1:7">
      <c r="B8" s="6" t="s">
        <v>34</v>
      </c>
      <c r="C8" s="9"/>
      <c r="D8" s="10">
        <v>38973533</v>
      </c>
      <c r="E8" s="1"/>
      <c r="F8" s="10">
        <v>40829678</v>
      </c>
      <c r="G8" s="1"/>
    </row>
    <row r="9" spans="1:7">
      <c r="B9" s="6" t="s">
        <v>35</v>
      </c>
      <c r="C9" s="9">
        <v>10</v>
      </c>
      <c r="D9" s="10">
        <v>1216273</v>
      </c>
      <c r="E9" s="1"/>
      <c r="F9" s="10">
        <v>1176379</v>
      </c>
      <c r="G9" s="1"/>
    </row>
    <row r="10" spans="1:7">
      <c r="B10" s="6" t="s">
        <v>36</v>
      </c>
      <c r="C10" s="9">
        <v>11</v>
      </c>
      <c r="D10" s="10">
        <v>2835711</v>
      </c>
      <c r="E10" s="1"/>
      <c r="F10" s="10">
        <v>3022885</v>
      </c>
      <c r="G10" s="1"/>
    </row>
    <row r="11" spans="1:7">
      <c r="B11" s="6" t="s">
        <v>37</v>
      </c>
      <c r="C11" s="9">
        <v>12</v>
      </c>
      <c r="D11" s="10">
        <v>550196</v>
      </c>
      <c r="E11" s="1"/>
      <c r="F11" s="10">
        <v>314197</v>
      </c>
      <c r="G11" s="1"/>
    </row>
    <row r="12" spans="1:7">
      <c r="B12" s="6" t="s">
        <v>38</v>
      </c>
      <c r="C12" s="9"/>
      <c r="D12" s="10">
        <v>7193199</v>
      </c>
      <c r="E12" s="1"/>
      <c r="F12" s="10">
        <v>7193199</v>
      </c>
      <c r="G12" s="1"/>
    </row>
    <row r="13" spans="1:7">
      <c r="B13" s="6" t="s">
        <v>39</v>
      </c>
      <c r="C13" s="9">
        <v>13</v>
      </c>
      <c r="D13" s="10">
        <v>160471</v>
      </c>
      <c r="E13" s="1"/>
      <c r="F13" s="10">
        <v>123587</v>
      </c>
      <c r="G13" s="1"/>
    </row>
    <row r="14" spans="1:7" ht="15.75" thickBot="1">
      <c r="B14" s="13" t="s">
        <v>40</v>
      </c>
      <c r="C14" s="31"/>
      <c r="D14" s="15">
        <v>36938</v>
      </c>
      <c r="E14" s="1"/>
      <c r="F14" s="15">
        <v>43593</v>
      </c>
      <c r="G14" s="1"/>
    </row>
    <row r="15" spans="1:7" ht="15.75" thickBot="1">
      <c r="B15" s="32"/>
      <c r="C15" s="31"/>
      <c r="D15" s="15">
        <f>SUM(D8:D14)</f>
        <v>50966321</v>
      </c>
      <c r="E15" s="1"/>
      <c r="F15" s="15">
        <f>SUM(F8:F14)</f>
        <v>52703518</v>
      </c>
      <c r="G15" s="1"/>
    </row>
    <row r="16" spans="1:7">
      <c r="B16" s="33"/>
      <c r="C16" s="30"/>
      <c r="D16" s="10"/>
      <c r="E16" s="1"/>
      <c r="F16" s="10"/>
      <c r="G16" s="1"/>
    </row>
    <row r="17" spans="2:7">
      <c r="B17" s="6" t="s">
        <v>41</v>
      </c>
      <c r="C17" s="9">
        <v>14</v>
      </c>
      <c r="D17" s="10">
        <v>8139545</v>
      </c>
      <c r="E17" s="1"/>
      <c r="F17" s="10">
        <v>4145489</v>
      </c>
      <c r="G17" s="1"/>
    </row>
    <row r="18" spans="2:7">
      <c r="B18" s="6" t="s">
        <v>42</v>
      </c>
      <c r="C18" s="9">
        <v>15</v>
      </c>
      <c r="D18" s="10">
        <v>489016</v>
      </c>
      <c r="E18" s="1"/>
      <c r="F18" s="10">
        <v>1012998</v>
      </c>
      <c r="G18" s="11"/>
    </row>
    <row r="19" spans="2:7">
      <c r="B19" s="6" t="s">
        <v>43</v>
      </c>
      <c r="C19" s="9"/>
      <c r="D19" s="10">
        <v>6</v>
      </c>
      <c r="E19" s="1"/>
      <c r="F19" s="10">
        <v>0</v>
      </c>
      <c r="G19" s="1"/>
    </row>
    <row r="20" spans="2:7">
      <c r="B20" s="6" t="s">
        <v>44</v>
      </c>
      <c r="C20" s="9">
        <v>16</v>
      </c>
      <c r="D20" s="10">
        <v>168477</v>
      </c>
      <c r="E20" s="1"/>
      <c r="F20" s="10">
        <v>74684</v>
      </c>
      <c r="G20" s="1"/>
    </row>
    <row r="21" spans="2:7">
      <c r="B21" s="6" t="s">
        <v>45</v>
      </c>
      <c r="C21" s="9"/>
      <c r="D21" s="10">
        <v>238</v>
      </c>
      <c r="E21" s="1"/>
      <c r="F21" s="10">
        <v>236</v>
      </c>
      <c r="G21" s="1"/>
    </row>
    <row r="22" spans="2:7">
      <c r="B22" s="6" t="s">
        <v>46</v>
      </c>
      <c r="C22" s="9"/>
      <c r="D22" s="10">
        <v>1709490</v>
      </c>
      <c r="E22" s="1"/>
      <c r="F22" s="10">
        <v>1365650</v>
      </c>
      <c r="G22" s="1"/>
    </row>
    <row r="23" spans="2:7">
      <c r="B23" s="6" t="s">
        <v>47</v>
      </c>
      <c r="C23" s="9"/>
      <c r="D23" s="10">
        <v>71445</v>
      </c>
      <c r="E23" s="1"/>
      <c r="F23" s="10">
        <v>16428</v>
      </c>
      <c r="G23" s="1"/>
    </row>
    <row r="24" spans="2:7" ht="15.75" thickBot="1">
      <c r="B24" s="13" t="s">
        <v>48</v>
      </c>
      <c r="C24" s="4">
        <v>17</v>
      </c>
      <c r="D24" s="15">
        <v>3827959</v>
      </c>
      <c r="E24" s="1"/>
      <c r="F24" s="15">
        <v>1586112</v>
      </c>
      <c r="G24" s="1"/>
    </row>
    <row r="25" spans="2:7" ht="15.75" thickBot="1">
      <c r="B25" s="32" t="s">
        <v>49</v>
      </c>
      <c r="C25" s="31"/>
      <c r="D25" s="15">
        <f>SUM(D17:D24)</f>
        <v>14406176</v>
      </c>
      <c r="E25" s="1"/>
      <c r="F25" s="15">
        <f>SUM(F17:F24)</f>
        <v>8201597</v>
      </c>
      <c r="G25" s="1"/>
    </row>
    <row r="26" spans="2:7" ht="15.75" thickBot="1">
      <c r="B26" s="6"/>
      <c r="C26" s="31"/>
      <c r="D26" s="10"/>
      <c r="E26" s="1"/>
      <c r="F26" s="10"/>
      <c r="G26" s="1"/>
    </row>
    <row r="27" spans="2:7" ht="15.75" thickBot="1">
      <c r="B27" s="34" t="s">
        <v>50</v>
      </c>
      <c r="C27" s="35"/>
      <c r="D27" s="36">
        <f>D25+D15</f>
        <v>65372497</v>
      </c>
      <c r="E27" s="1"/>
      <c r="F27" s="36">
        <f>F25+F15</f>
        <v>60905115</v>
      </c>
      <c r="G27" s="1"/>
    </row>
    <row r="28" spans="2:7" ht="15.75" thickTop="1">
      <c r="B28" s="1"/>
      <c r="C28" s="37"/>
      <c r="D28" s="12"/>
      <c r="E28" s="1"/>
      <c r="F28" s="12"/>
      <c r="G28" s="1"/>
    </row>
    <row r="29" spans="2:7">
      <c r="B29" s="1"/>
      <c r="C29" s="37"/>
      <c r="D29" s="1"/>
      <c r="E29" s="1"/>
      <c r="F29" s="1"/>
      <c r="G29" s="1"/>
    </row>
    <row r="30" spans="2:7" ht="26.25" thickBot="1">
      <c r="B30" s="3" t="s">
        <v>2</v>
      </c>
      <c r="C30" s="4" t="s">
        <v>3</v>
      </c>
      <c r="D30" s="29" t="s">
        <v>30</v>
      </c>
      <c r="E30" s="1"/>
      <c r="F30" s="29" t="s">
        <v>31</v>
      </c>
      <c r="G30" s="26"/>
    </row>
    <row r="31" spans="2:7">
      <c r="B31" s="6"/>
      <c r="C31" s="30"/>
      <c r="D31" s="8"/>
      <c r="E31" s="1"/>
      <c r="F31" s="8"/>
      <c r="G31" s="1"/>
    </row>
    <row r="32" spans="2:7">
      <c r="B32" s="17" t="s">
        <v>51</v>
      </c>
      <c r="C32" s="30"/>
      <c r="D32" s="8"/>
      <c r="E32" s="1"/>
      <c r="F32" s="8"/>
      <c r="G32" s="1"/>
    </row>
    <row r="33" spans="2:7">
      <c r="B33" s="17" t="s">
        <v>52</v>
      </c>
      <c r="C33" s="30"/>
      <c r="D33" s="8"/>
      <c r="E33" s="1"/>
      <c r="F33" s="8"/>
      <c r="G33" s="1"/>
    </row>
    <row r="34" spans="2:7">
      <c r="B34" s="6" t="s">
        <v>53</v>
      </c>
      <c r="C34" s="9">
        <v>18</v>
      </c>
      <c r="D34" s="10">
        <v>8377523</v>
      </c>
      <c r="E34" s="1"/>
      <c r="F34" s="10">
        <v>8377523</v>
      </c>
      <c r="G34" s="1"/>
    </row>
    <row r="35" spans="2:7">
      <c r="B35" s="6" t="s">
        <v>54</v>
      </c>
      <c r="C35" s="9"/>
      <c r="D35" s="10">
        <v>7075435</v>
      </c>
      <c r="E35" s="1"/>
      <c r="F35" s="10">
        <v>7075435</v>
      </c>
      <c r="G35" s="1"/>
    </row>
    <row r="36" spans="2:7">
      <c r="B36" s="6" t="s">
        <v>55</v>
      </c>
      <c r="C36" s="9"/>
      <c r="D36" s="10">
        <v>-24150</v>
      </c>
      <c r="E36" s="1"/>
      <c r="F36" s="10">
        <v>-24150</v>
      </c>
      <c r="G36" s="1"/>
    </row>
    <row r="37" spans="2:7" ht="15.75" thickBot="1">
      <c r="B37" s="13" t="s">
        <v>56</v>
      </c>
      <c r="C37" s="14"/>
      <c r="D37" s="15">
        <v>-27379999</v>
      </c>
      <c r="E37" s="1"/>
      <c r="F37" s="15">
        <v>-37554190</v>
      </c>
      <c r="G37" s="1"/>
    </row>
    <row r="38" spans="2:7">
      <c r="B38" s="17" t="s">
        <v>57</v>
      </c>
      <c r="C38" s="9"/>
      <c r="D38" s="10">
        <f>SUM(D34:D37)</f>
        <v>-11951191</v>
      </c>
      <c r="E38" s="1"/>
      <c r="F38" s="10">
        <f>SUM(F34:F37)</f>
        <v>-22125382</v>
      </c>
      <c r="G38" s="1"/>
    </row>
    <row r="39" spans="2:7">
      <c r="B39" s="6"/>
      <c r="C39" s="9"/>
      <c r="D39" s="10"/>
      <c r="E39" s="1"/>
      <c r="F39" s="10"/>
      <c r="G39" s="1"/>
    </row>
    <row r="40" spans="2:7" ht="15.75" thickBot="1">
      <c r="B40" s="13" t="s">
        <v>24</v>
      </c>
      <c r="C40" s="14"/>
      <c r="D40" s="15">
        <v>-4537</v>
      </c>
      <c r="E40" s="1"/>
      <c r="F40" s="15">
        <v>-4506</v>
      </c>
      <c r="G40" s="1"/>
    </row>
    <row r="41" spans="2:7" ht="15.75" thickBot="1">
      <c r="B41" s="32" t="s">
        <v>58</v>
      </c>
      <c r="C41" s="14"/>
      <c r="D41" s="15">
        <f>SUM(D38:D40)</f>
        <v>-11955728</v>
      </c>
      <c r="E41" s="1"/>
      <c r="F41" s="15">
        <f>SUM(F38:F40)</f>
        <v>-22129888</v>
      </c>
      <c r="G41" s="12">
        <f>D41-F41-ОПИУ!E29</f>
        <v>0</v>
      </c>
    </row>
    <row r="42" spans="2:7">
      <c r="B42" s="6"/>
      <c r="C42" s="9"/>
      <c r="D42" s="10"/>
      <c r="E42" s="1"/>
      <c r="F42" s="10"/>
      <c r="G42" s="1"/>
    </row>
    <row r="43" spans="2:7">
      <c r="B43" s="17" t="s">
        <v>59</v>
      </c>
      <c r="C43" s="9"/>
      <c r="D43" s="10"/>
      <c r="E43" s="1"/>
      <c r="F43" s="10"/>
      <c r="G43" s="1"/>
    </row>
    <row r="44" spans="2:7">
      <c r="B44" s="6" t="s">
        <v>60</v>
      </c>
      <c r="C44" s="38">
        <v>19</v>
      </c>
      <c r="D44" s="10">
        <v>38547560</v>
      </c>
      <c r="E44" s="1"/>
      <c r="F44" s="10">
        <v>44288751</v>
      </c>
      <c r="G44" s="1"/>
    </row>
    <row r="45" spans="2:7">
      <c r="B45" s="6" t="s">
        <v>61</v>
      </c>
      <c r="C45" s="38">
        <v>20</v>
      </c>
      <c r="D45" s="10">
        <v>20951406</v>
      </c>
      <c r="E45" s="1"/>
      <c r="F45" s="10">
        <v>20266999</v>
      </c>
      <c r="G45" s="11"/>
    </row>
    <row r="46" spans="2:7">
      <c r="B46" s="6" t="s">
        <v>62</v>
      </c>
      <c r="C46" s="38"/>
      <c r="D46" s="10">
        <v>2092</v>
      </c>
      <c r="E46" s="1"/>
      <c r="F46" s="10">
        <v>2092</v>
      </c>
      <c r="G46" s="1"/>
    </row>
    <row r="47" spans="2:7">
      <c r="B47" s="6" t="s">
        <v>63</v>
      </c>
      <c r="C47" s="38"/>
      <c r="D47" s="10">
        <v>1593400</v>
      </c>
      <c r="E47" s="1"/>
      <c r="F47" s="10">
        <v>1543246</v>
      </c>
      <c r="G47" s="1"/>
    </row>
    <row r="48" spans="2:7">
      <c r="B48" s="6" t="s">
        <v>64</v>
      </c>
      <c r="C48" s="38"/>
      <c r="D48" s="10">
        <v>738132</v>
      </c>
      <c r="E48" s="1"/>
      <c r="F48" s="10">
        <v>898880</v>
      </c>
      <c r="G48" s="1"/>
    </row>
    <row r="49" spans="2:7" ht="15.75" thickBot="1">
      <c r="B49" s="13" t="s">
        <v>65</v>
      </c>
      <c r="C49" s="39">
        <v>21</v>
      </c>
      <c r="D49" s="15">
        <v>465760</v>
      </c>
      <c r="E49" s="1"/>
      <c r="F49" s="15">
        <v>465760</v>
      </c>
      <c r="G49" s="40"/>
    </row>
    <row r="50" spans="2:7" ht="15.75" thickBot="1">
      <c r="B50" s="32" t="s">
        <v>66</v>
      </c>
      <c r="C50" s="14"/>
      <c r="D50" s="15">
        <f>SUM(D44:D49)</f>
        <v>62298350</v>
      </c>
      <c r="E50" s="1"/>
      <c r="F50" s="15">
        <f>SUM(F44:F49)</f>
        <v>67465728</v>
      </c>
      <c r="G50" s="1"/>
    </row>
    <row r="51" spans="2:7">
      <c r="B51" s="6"/>
      <c r="C51" s="9"/>
      <c r="D51" s="10"/>
      <c r="E51" s="1"/>
      <c r="F51" s="10"/>
      <c r="G51" s="1"/>
    </row>
    <row r="52" spans="2:7">
      <c r="B52" s="41" t="s">
        <v>67</v>
      </c>
      <c r="C52" s="9"/>
      <c r="D52" s="10"/>
      <c r="E52" s="1"/>
      <c r="F52" s="10"/>
      <c r="G52" s="1"/>
    </row>
    <row r="53" spans="2:7">
      <c r="B53" s="42" t="s">
        <v>68</v>
      </c>
      <c r="C53" s="38">
        <v>19</v>
      </c>
      <c r="D53" s="10">
        <v>11066006</v>
      </c>
      <c r="E53" s="1"/>
      <c r="F53" s="10">
        <v>11326217</v>
      </c>
      <c r="G53" s="1"/>
    </row>
    <row r="54" spans="2:7">
      <c r="B54" s="42" t="s">
        <v>69</v>
      </c>
      <c r="C54" s="38"/>
      <c r="D54" s="10">
        <v>46749</v>
      </c>
      <c r="E54" s="1"/>
      <c r="F54" s="10">
        <v>256533</v>
      </c>
      <c r="G54" s="1"/>
    </row>
    <row r="55" spans="2:7">
      <c r="B55" s="42" t="s">
        <v>70</v>
      </c>
      <c r="C55" s="38">
        <v>22</v>
      </c>
      <c r="D55" s="10">
        <v>1837693</v>
      </c>
      <c r="E55" s="1"/>
      <c r="F55" s="10">
        <v>2185864</v>
      </c>
      <c r="G55" s="1"/>
    </row>
    <row r="56" spans="2:7">
      <c r="B56" s="42" t="s">
        <v>71</v>
      </c>
      <c r="C56" s="38"/>
      <c r="D56" s="10">
        <v>1048224</v>
      </c>
      <c r="E56" s="1"/>
      <c r="F56" s="10">
        <v>941132</v>
      </c>
      <c r="G56" s="11"/>
    </row>
    <row r="57" spans="2:7">
      <c r="B57" s="42" t="s">
        <v>64</v>
      </c>
      <c r="C57" s="38"/>
      <c r="D57" s="10">
        <v>377832</v>
      </c>
      <c r="E57" s="1"/>
      <c r="F57" s="10">
        <v>337722</v>
      </c>
      <c r="G57" s="1"/>
    </row>
    <row r="58" spans="2:7" ht="15.75" thickBot="1">
      <c r="B58" s="42" t="s">
        <v>72</v>
      </c>
      <c r="C58" s="38">
        <v>23</v>
      </c>
      <c r="D58" s="10">
        <v>653371</v>
      </c>
      <c r="E58" s="1"/>
      <c r="F58" s="10">
        <v>521807</v>
      </c>
      <c r="G58" s="1"/>
    </row>
    <row r="59" spans="2:7" ht="15.75" thickBot="1">
      <c r="B59" s="43" t="s">
        <v>73</v>
      </c>
      <c r="C59" s="44"/>
      <c r="D59" s="45">
        <f>SUM(D53:D58)</f>
        <v>15029875</v>
      </c>
      <c r="E59" s="1"/>
      <c r="F59" s="45">
        <f>SUM(F53:F58)</f>
        <v>15569275</v>
      </c>
      <c r="G59" s="1"/>
    </row>
    <row r="60" spans="2:7" ht="15.75" thickBot="1">
      <c r="B60" s="42"/>
      <c r="C60" s="7"/>
      <c r="D60" s="10">
        <f>D59+D50</f>
        <v>77328225</v>
      </c>
      <c r="E60" s="1"/>
      <c r="F60" s="10">
        <f>F59+F50</f>
        <v>83035003</v>
      </c>
      <c r="G60" s="1"/>
    </row>
    <row r="61" spans="2:7" ht="15.75" thickBot="1">
      <c r="B61" s="46" t="s">
        <v>74</v>
      </c>
      <c r="C61" s="47"/>
      <c r="D61" s="36">
        <f>D59+D50+D41</f>
        <v>65372497</v>
      </c>
      <c r="E61" s="1"/>
      <c r="F61" s="36">
        <f>F59+F50+F41</f>
        <v>60905115</v>
      </c>
      <c r="G61" s="1"/>
    </row>
    <row r="62" spans="2:7" ht="15.75" thickTop="1">
      <c r="B62" s="1"/>
      <c r="C62" s="1"/>
      <c r="D62" s="27">
        <f>D61-D27</f>
        <v>0</v>
      </c>
      <c r="E62" s="1"/>
      <c r="F62" s="27">
        <f>F61-F27</f>
        <v>0</v>
      </c>
      <c r="G62" s="1"/>
    </row>
    <row r="63" spans="2:7">
      <c r="B63" s="1"/>
      <c r="C63" s="1"/>
      <c r="D63" s="1"/>
      <c r="E63" s="1"/>
      <c r="F63" s="1"/>
      <c r="G63" s="1"/>
    </row>
    <row r="64" spans="2:7">
      <c r="B64" s="48" t="s">
        <v>75</v>
      </c>
      <c r="C64" s="49">
        <v>25</v>
      </c>
      <c r="D64" s="50">
        <v>-1479.1532</v>
      </c>
      <c r="E64" s="1"/>
      <c r="F64" s="50">
        <v>-2515.2865999999999</v>
      </c>
      <c r="G64" s="1"/>
    </row>
    <row r="65" spans="2:7" ht="15.75" thickBot="1">
      <c r="B65" s="51" t="s">
        <v>76</v>
      </c>
      <c r="C65" s="52">
        <v>25</v>
      </c>
      <c r="D65" s="53">
        <v>5000</v>
      </c>
      <c r="E65" s="1"/>
      <c r="F65" s="53">
        <v>5000</v>
      </c>
      <c r="G65" s="1"/>
    </row>
    <row r="66" spans="2:7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showGridLines="0" zoomScale="60" zoomScaleNormal="60" workbookViewId="0">
      <selection activeCell="E21" sqref="E21"/>
    </sheetView>
  </sheetViews>
  <sheetFormatPr defaultRowHeight="15"/>
  <cols>
    <col min="2" max="2" width="62.7109375" customWidth="1"/>
    <col min="3" max="3" width="9.5703125" customWidth="1"/>
    <col min="4" max="5" width="14.7109375" customWidth="1"/>
    <col min="6" max="6" width="16.140625" customWidth="1"/>
    <col min="7" max="7" width="14.5703125" customWidth="1"/>
    <col min="8" max="8" width="15.140625" customWidth="1"/>
    <col min="9" max="9" width="12.85546875" bestFit="1" customWidth="1"/>
    <col min="10" max="10" width="15.5703125" bestFit="1" customWidth="1"/>
    <col min="11" max="11" width="3.5703125" customWidth="1"/>
    <col min="12" max="12" width="13.5703125" customWidth="1"/>
  </cols>
  <sheetData>
    <row r="1" spans="1:10">
      <c r="A1" s="2" t="s">
        <v>77</v>
      </c>
    </row>
    <row r="2" spans="1:10" ht="15.75" thickBot="1"/>
    <row r="3" spans="1:10" ht="15.75" thickBot="1">
      <c r="B3" s="58"/>
      <c r="C3" s="59"/>
      <c r="D3" s="60" t="s">
        <v>79</v>
      </c>
      <c r="E3" s="61"/>
      <c r="F3" s="62"/>
      <c r="G3" s="62"/>
      <c r="H3" s="62"/>
      <c r="I3" s="63"/>
      <c r="J3" s="63"/>
    </row>
    <row r="4" spans="1:10" ht="45">
      <c r="B4" s="58" t="s">
        <v>2</v>
      </c>
      <c r="C4" s="64"/>
      <c r="D4" s="64" t="s">
        <v>80</v>
      </c>
      <c r="E4" s="64" t="s">
        <v>81</v>
      </c>
      <c r="F4" s="64" t="s">
        <v>82</v>
      </c>
      <c r="G4" s="65" t="s">
        <v>83</v>
      </c>
      <c r="H4" s="64"/>
      <c r="I4" s="64" t="s">
        <v>84</v>
      </c>
      <c r="J4" s="65" t="s">
        <v>85</v>
      </c>
    </row>
    <row r="5" spans="1:10" ht="15.75" thickBot="1">
      <c r="B5" s="66"/>
      <c r="C5" s="66"/>
      <c r="D5" s="66" t="s">
        <v>86</v>
      </c>
      <c r="E5" s="66" t="s">
        <v>86</v>
      </c>
      <c r="F5" s="66" t="s">
        <v>87</v>
      </c>
      <c r="G5" s="66" t="s">
        <v>88</v>
      </c>
      <c r="H5" s="66" t="s">
        <v>85</v>
      </c>
      <c r="I5" s="66" t="s">
        <v>89</v>
      </c>
      <c r="J5" s="66" t="s">
        <v>86</v>
      </c>
    </row>
    <row r="6" spans="1:10" ht="15.75" thickBot="1">
      <c r="B6" s="55"/>
      <c r="C6" s="67"/>
      <c r="D6" s="56"/>
      <c r="E6" s="56"/>
      <c r="F6" s="56"/>
      <c r="G6" s="56"/>
      <c r="H6" s="56"/>
      <c r="I6" s="56"/>
      <c r="J6" s="56"/>
    </row>
    <row r="7" spans="1:10" ht="15.75" thickBot="1">
      <c r="B7" s="68" t="s">
        <v>90</v>
      </c>
      <c r="C7" s="69"/>
      <c r="D7" s="70">
        <v>8377523</v>
      </c>
      <c r="E7" s="70">
        <v>7075435</v>
      </c>
      <c r="F7" s="70">
        <v>-24150</v>
      </c>
      <c r="G7" s="70">
        <v>-13408405</v>
      </c>
      <c r="H7" s="70">
        <f>SUM(D7:G7)</f>
        <v>2020403</v>
      </c>
      <c r="I7" s="70">
        <v>-3603</v>
      </c>
      <c r="J7" s="70">
        <f>SUM(H7:I7)</f>
        <v>2016800</v>
      </c>
    </row>
    <row r="8" spans="1:10" ht="15.75" thickTop="1">
      <c r="B8" s="71" t="s">
        <v>91</v>
      </c>
      <c r="C8" s="26"/>
      <c r="D8" s="54"/>
      <c r="E8" s="54"/>
      <c r="F8" s="54"/>
      <c r="G8" s="54">
        <f>ОПИУ!G32</f>
        <v>-60278</v>
      </c>
      <c r="H8" s="54">
        <f>SUM(D8:G8)</f>
        <v>-60278</v>
      </c>
      <c r="I8" s="54">
        <f>ОПИУ!G33</f>
        <v>10</v>
      </c>
      <c r="J8" s="54">
        <f>SUM(H8:I8)</f>
        <v>-60268</v>
      </c>
    </row>
    <row r="9" spans="1:10" ht="15.75" thickBot="1">
      <c r="B9" s="72" t="s">
        <v>21</v>
      </c>
      <c r="C9" s="26"/>
      <c r="D9" s="56"/>
      <c r="E9" s="56"/>
      <c r="F9" s="56"/>
      <c r="G9" s="56">
        <f>SUM(G8)</f>
        <v>-60278</v>
      </c>
      <c r="H9" s="56">
        <f>SUM(D9:G9)</f>
        <v>-60278</v>
      </c>
      <c r="I9" s="56">
        <f>SUM(I8)</f>
        <v>10</v>
      </c>
      <c r="J9" s="56">
        <f>SUM(H9:I9)</f>
        <v>-60268</v>
      </c>
    </row>
    <row r="10" spans="1:10" ht="15.75" thickBot="1">
      <c r="B10" s="68" t="s">
        <v>92</v>
      </c>
      <c r="C10" s="69"/>
      <c r="D10" s="70">
        <f t="shared" ref="D10:J10" si="0">SUM(D7,D9)</f>
        <v>8377523</v>
      </c>
      <c r="E10" s="70">
        <f t="shared" si="0"/>
        <v>7075435</v>
      </c>
      <c r="F10" s="70">
        <f t="shared" si="0"/>
        <v>-24150</v>
      </c>
      <c r="G10" s="70">
        <f t="shared" si="0"/>
        <v>-13468683</v>
      </c>
      <c r="H10" s="70">
        <f t="shared" si="0"/>
        <v>1960125</v>
      </c>
      <c r="I10" s="70">
        <f t="shared" si="0"/>
        <v>-3593</v>
      </c>
      <c r="J10" s="70">
        <f t="shared" si="0"/>
        <v>1956532</v>
      </c>
    </row>
    <row r="11" spans="1:10" ht="15.75" thickTop="1">
      <c r="B11" s="1"/>
      <c r="C11" s="1"/>
      <c r="D11" s="27">
        <f>D10-8377523</f>
        <v>0</v>
      </c>
      <c r="E11" s="27">
        <f>E10-7075435</f>
        <v>0</v>
      </c>
      <c r="F11" s="27">
        <f>F10--24150</f>
        <v>0</v>
      </c>
      <c r="G11" s="27">
        <f>G10-(-13468683)</f>
        <v>0</v>
      </c>
      <c r="H11" s="27">
        <f>H10-1960125</f>
        <v>0</v>
      </c>
      <c r="I11" s="27">
        <f>I10-(-3593)</f>
        <v>0</v>
      </c>
      <c r="J11" s="27">
        <f>J10-1956532</f>
        <v>0</v>
      </c>
    </row>
    <row r="12" spans="1:10" ht="15.75" thickBot="1">
      <c r="B12" s="1"/>
      <c r="C12" s="1"/>
      <c r="D12" s="27"/>
      <c r="E12" s="27"/>
      <c r="F12" s="27"/>
      <c r="G12" s="27"/>
      <c r="H12" s="27"/>
      <c r="I12" s="27"/>
      <c r="J12" s="27"/>
    </row>
    <row r="13" spans="1:10" ht="15.75" thickBot="1">
      <c r="B13" s="68" t="s">
        <v>93</v>
      </c>
      <c r="C13" s="69"/>
      <c r="D13" s="70">
        <v>8377523</v>
      </c>
      <c r="E13" s="70">
        <v>7075435</v>
      </c>
      <c r="F13" s="70">
        <v>-24150</v>
      </c>
      <c r="G13" s="70">
        <v>-37554190</v>
      </c>
      <c r="H13" s="70">
        <f>SUM(D13:G13)</f>
        <v>-22125382</v>
      </c>
      <c r="I13" s="70">
        <v>-4506</v>
      </c>
      <c r="J13" s="70">
        <f>SUM(H13:I13)</f>
        <v>-22129888</v>
      </c>
    </row>
    <row r="14" spans="1:10" ht="15.75" thickTop="1">
      <c r="B14" s="71" t="s">
        <v>91</v>
      </c>
      <c r="C14" s="26"/>
      <c r="D14" s="54"/>
      <c r="E14" s="54"/>
      <c r="F14" s="54"/>
      <c r="G14" s="54">
        <v>10174191</v>
      </c>
      <c r="H14" s="54">
        <f>SUM(D14:G14)</f>
        <v>10174191</v>
      </c>
      <c r="I14" s="54">
        <v>-31</v>
      </c>
      <c r="J14" s="54">
        <f>SUM(H14:I14)</f>
        <v>10174160</v>
      </c>
    </row>
    <row r="15" spans="1:10" ht="15.75" thickBot="1">
      <c r="B15" s="72" t="s">
        <v>21</v>
      </c>
      <c r="C15" s="26"/>
      <c r="D15" s="56"/>
      <c r="E15" s="56"/>
      <c r="F15" s="56"/>
      <c r="G15" s="56">
        <f>SUM(G14)</f>
        <v>10174191</v>
      </c>
      <c r="H15" s="56">
        <f>SUM(D15:G15)</f>
        <v>10174191</v>
      </c>
      <c r="I15" s="56">
        <f>SUM(I14)</f>
        <v>-31</v>
      </c>
      <c r="J15" s="56">
        <f>SUM(H15:I15)</f>
        <v>10174160</v>
      </c>
    </row>
    <row r="16" spans="1:10" ht="15.75" thickBot="1">
      <c r="B16" s="68" t="s">
        <v>78</v>
      </c>
      <c r="C16" s="69"/>
      <c r="D16" s="70">
        <f t="shared" ref="D16:J16" si="1">SUM(D13,D15)</f>
        <v>8377523</v>
      </c>
      <c r="E16" s="70">
        <f t="shared" si="1"/>
        <v>7075435</v>
      </c>
      <c r="F16" s="70">
        <f t="shared" si="1"/>
        <v>-24150</v>
      </c>
      <c r="G16" s="70">
        <f t="shared" si="1"/>
        <v>-27379999</v>
      </c>
      <c r="H16" s="70">
        <f t="shared" si="1"/>
        <v>-11951191</v>
      </c>
      <c r="I16" s="70">
        <f t="shared" si="1"/>
        <v>-4537</v>
      </c>
      <c r="J16" s="70">
        <f t="shared" si="1"/>
        <v>-11955728</v>
      </c>
    </row>
    <row r="17" spans="2:10" ht="15.75" thickTop="1">
      <c r="B17" s="1"/>
      <c r="C17" s="1"/>
      <c r="D17" s="27"/>
      <c r="E17" s="27"/>
      <c r="F17" s="27"/>
      <c r="G17" s="27">
        <f>G15-ОПИУ!E32</f>
        <v>0</v>
      </c>
      <c r="H17" s="27"/>
      <c r="I17" s="27">
        <f>I15-ОПИУ!E33</f>
        <v>0</v>
      </c>
      <c r="J17" s="27">
        <f>J15-ОПИУ!E29</f>
        <v>0</v>
      </c>
    </row>
    <row r="18" spans="2:10">
      <c r="B18" s="1"/>
      <c r="C18" s="1"/>
      <c r="D18" s="27">
        <f>D16-'Бухгалтерский баланс'!D34</f>
        <v>0</v>
      </c>
      <c r="E18" s="27">
        <f>E16-'Бухгалтерский баланс'!D35</f>
        <v>0</v>
      </c>
      <c r="F18" s="27">
        <f>F16-'Бухгалтерский баланс'!D36</f>
        <v>0</v>
      </c>
      <c r="G18" s="27">
        <f>G16-'Бухгалтерский баланс'!D37</f>
        <v>0</v>
      </c>
      <c r="H18" s="27">
        <f>H16-'Бухгалтерский баланс'!D38</f>
        <v>0</v>
      </c>
      <c r="I18" s="27">
        <f>I16-'Бухгалтерский баланс'!D40</f>
        <v>0</v>
      </c>
      <c r="J18" s="27">
        <f>J16-'Бухгалтерский баланс'!D41</f>
        <v>0</v>
      </c>
    </row>
    <row r="19" spans="2:10">
      <c r="D19" s="27">
        <f>D13-'Бухгалтерский баланс'!F34</f>
        <v>0</v>
      </c>
      <c r="E19" s="27">
        <f>E13-'Бухгалтерский баланс'!F35</f>
        <v>0</v>
      </c>
      <c r="F19" s="27">
        <f>F13-'Бухгалтерский баланс'!F36</f>
        <v>0</v>
      </c>
      <c r="G19" s="27">
        <f>G13-'Бухгалтерский баланс'!F37</f>
        <v>0</v>
      </c>
      <c r="H19" s="27">
        <f>H13-'Бухгалтерский баланс'!F38</f>
        <v>0</v>
      </c>
      <c r="I19" s="27">
        <f>I13-'Бухгалтерский баланс'!F40</f>
        <v>0</v>
      </c>
      <c r="J19" s="27">
        <f>J13-'Бухгалтерский баланс'!F41</f>
        <v>0</v>
      </c>
    </row>
    <row r="20" spans="2:10">
      <c r="J20" s="93"/>
    </row>
    <row r="21" spans="2:10">
      <c r="J21" s="9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69"/>
  <sheetViews>
    <sheetView showGridLines="0" zoomScale="70" zoomScaleNormal="70" workbookViewId="0">
      <selection activeCell="D74" sqref="D74"/>
    </sheetView>
  </sheetViews>
  <sheetFormatPr defaultRowHeight="15"/>
  <cols>
    <col min="2" max="2" width="62.7109375" customWidth="1"/>
    <col min="3" max="3" width="9.5703125" customWidth="1"/>
    <col min="4" max="5" width="14.7109375" customWidth="1"/>
    <col min="6" max="6" width="16.140625" customWidth="1"/>
    <col min="7" max="7" width="14.5703125" customWidth="1"/>
  </cols>
  <sheetData>
    <row r="2" spans="1:6">
      <c r="A2" s="2" t="s">
        <v>94</v>
      </c>
    </row>
    <row r="4" spans="1:6" ht="15.75" thickBot="1">
      <c r="B4" s="73" t="s">
        <v>2</v>
      </c>
      <c r="C4" s="4" t="s">
        <v>3</v>
      </c>
      <c r="D4" s="5" t="s">
        <v>4</v>
      </c>
      <c r="E4" s="1"/>
      <c r="F4" s="5" t="s">
        <v>5</v>
      </c>
    </row>
    <row r="5" spans="1:6">
      <c r="B5" s="42"/>
      <c r="C5" s="74"/>
      <c r="D5" s="41"/>
      <c r="E5" s="1"/>
      <c r="F5" s="41"/>
    </row>
    <row r="6" spans="1:6">
      <c r="B6" s="41" t="s">
        <v>95</v>
      </c>
      <c r="C6" s="74"/>
      <c r="D6" s="1"/>
      <c r="E6" s="1"/>
      <c r="F6" s="1"/>
    </row>
    <row r="7" spans="1:6">
      <c r="B7" s="42" t="s">
        <v>96</v>
      </c>
      <c r="C7" s="74"/>
      <c r="D7" s="10">
        <f>ОПИУ!E23</f>
        <v>10174160</v>
      </c>
      <c r="E7" s="12"/>
      <c r="F7" s="10">
        <v>-42869</v>
      </c>
    </row>
    <row r="8" spans="1:6">
      <c r="B8" s="42" t="s">
        <v>97</v>
      </c>
      <c r="C8" s="74"/>
      <c r="D8" s="10"/>
      <c r="E8" s="12"/>
      <c r="F8" s="10"/>
    </row>
    <row r="9" spans="1:6">
      <c r="B9" s="75" t="s">
        <v>98</v>
      </c>
      <c r="C9" s="76" t="s">
        <v>99</v>
      </c>
      <c r="D9" s="10">
        <v>2899950</v>
      </c>
      <c r="E9" s="12"/>
      <c r="F9" s="10">
        <v>2115860</v>
      </c>
    </row>
    <row r="10" spans="1:6">
      <c r="B10" s="75" t="s">
        <v>100</v>
      </c>
      <c r="C10" s="76"/>
      <c r="D10" s="10">
        <v>3335</v>
      </c>
      <c r="E10" s="12"/>
      <c r="F10" s="10">
        <v>-7843</v>
      </c>
    </row>
    <row r="11" spans="1:6">
      <c r="B11" s="75" t="s">
        <v>101</v>
      </c>
      <c r="C11" s="76"/>
      <c r="D11" s="10">
        <v>25747</v>
      </c>
      <c r="E11" s="12"/>
      <c r="F11" s="10">
        <v>-7723</v>
      </c>
    </row>
    <row r="12" spans="1:6">
      <c r="B12" s="75" t="s">
        <v>102</v>
      </c>
      <c r="C12" s="77"/>
      <c r="D12" s="10">
        <v>0</v>
      </c>
      <c r="E12" s="12"/>
      <c r="F12" s="10">
        <v>65055</v>
      </c>
    </row>
    <row r="13" spans="1:6">
      <c r="B13" s="75" t="s">
        <v>103</v>
      </c>
      <c r="C13" s="76"/>
      <c r="D13" s="10">
        <v>0</v>
      </c>
      <c r="E13" s="12"/>
      <c r="F13" s="10">
        <v>-4995</v>
      </c>
    </row>
    <row r="14" spans="1:6">
      <c r="B14" s="75" t="s">
        <v>104</v>
      </c>
      <c r="C14" s="76"/>
      <c r="D14" s="10">
        <v>13498</v>
      </c>
      <c r="E14" s="12"/>
      <c r="F14" s="10">
        <v>13383</v>
      </c>
    </row>
    <row r="15" spans="1:6">
      <c r="B15" s="75" t="s">
        <v>105</v>
      </c>
      <c r="C15" s="76"/>
      <c r="D15" s="10">
        <v>1411</v>
      </c>
      <c r="E15" s="12"/>
      <c r="F15" s="10">
        <v>0</v>
      </c>
    </row>
    <row r="16" spans="1:6">
      <c r="B16" s="75" t="s">
        <v>106</v>
      </c>
      <c r="C16" s="77"/>
      <c r="D16" s="10">
        <v>752</v>
      </c>
      <c r="E16" s="12"/>
      <c r="F16" s="10">
        <v>1588</v>
      </c>
    </row>
    <row r="17" spans="2:6">
      <c r="B17" s="75" t="s">
        <v>15</v>
      </c>
      <c r="C17" s="77"/>
      <c r="D17" s="10">
        <v>0</v>
      </c>
      <c r="E17" s="12"/>
      <c r="F17" s="10">
        <v>-3718</v>
      </c>
    </row>
    <row r="18" spans="2:6">
      <c r="B18" s="75" t="s">
        <v>107</v>
      </c>
      <c r="C18" s="76"/>
      <c r="D18" s="10">
        <v>-1273</v>
      </c>
      <c r="E18" s="12"/>
      <c r="F18" s="10">
        <v>0</v>
      </c>
    </row>
    <row r="19" spans="2:6">
      <c r="B19" s="75" t="s">
        <v>108</v>
      </c>
      <c r="C19" s="77"/>
      <c r="D19" s="10">
        <v>-120731</v>
      </c>
      <c r="E19" s="12"/>
      <c r="F19" s="10">
        <v>832007</v>
      </c>
    </row>
    <row r="20" spans="2:6" ht="15.75" thickBot="1">
      <c r="B20" s="75" t="s">
        <v>109</v>
      </c>
      <c r="C20" s="76"/>
      <c r="D20" s="10">
        <v>2881708</v>
      </c>
      <c r="E20" s="12"/>
      <c r="F20" s="10">
        <v>1840129</v>
      </c>
    </row>
    <row r="21" spans="2:6" ht="25.5">
      <c r="B21" s="79" t="s">
        <v>110</v>
      </c>
      <c r="C21" s="80"/>
      <c r="D21" s="20">
        <f>SUM(D7:D20)</f>
        <v>15878557</v>
      </c>
      <c r="E21" s="12"/>
      <c r="F21" s="20">
        <f>SUM(F7:F20)</f>
        <v>4800874</v>
      </c>
    </row>
    <row r="22" spans="2:6">
      <c r="B22" s="1"/>
      <c r="C22" s="74"/>
      <c r="D22" s="10"/>
      <c r="E22" s="12"/>
      <c r="F22" s="10"/>
    </row>
    <row r="23" spans="2:6">
      <c r="B23" s="75" t="s">
        <v>111</v>
      </c>
      <c r="C23" s="74"/>
      <c r="D23" s="10">
        <v>-315289</v>
      </c>
      <c r="E23" s="12"/>
      <c r="F23" s="10">
        <v>507675</v>
      </c>
    </row>
    <row r="24" spans="2:6">
      <c r="B24" s="75" t="s">
        <v>112</v>
      </c>
      <c r="C24" s="74"/>
      <c r="D24" s="10">
        <v>-4019803</v>
      </c>
      <c r="E24" s="12"/>
      <c r="F24" s="10">
        <v>-1469787</v>
      </c>
    </row>
    <row r="25" spans="2:6">
      <c r="B25" s="75" t="s">
        <v>113</v>
      </c>
      <c r="C25" s="74"/>
      <c r="D25" s="10">
        <v>525762</v>
      </c>
      <c r="E25" s="12"/>
      <c r="F25" s="10">
        <v>-69507</v>
      </c>
    </row>
    <row r="26" spans="2:6">
      <c r="B26" s="75" t="s">
        <v>114</v>
      </c>
      <c r="C26" s="74"/>
      <c r="D26" s="10">
        <v>-6</v>
      </c>
      <c r="E26" s="12"/>
      <c r="F26" s="10">
        <v>-600</v>
      </c>
    </row>
    <row r="27" spans="2:6">
      <c r="B27" s="75" t="s">
        <v>115</v>
      </c>
      <c r="C27" s="74"/>
      <c r="D27" s="10">
        <v>-97252</v>
      </c>
      <c r="E27" s="12"/>
      <c r="F27" s="10">
        <v>-21414</v>
      </c>
    </row>
    <row r="28" spans="2:6">
      <c r="B28" s="75" t="s">
        <v>116</v>
      </c>
      <c r="C28" s="74"/>
      <c r="D28" s="10">
        <v>-48362</v>
      </c>
      <c r="E28" s="12"/>
      <c r="F28" s="10">
        <v>-16149</v>
      </c>
    </row>
    <row r="29" spans="2:6">
      <c r="B29" s="75" t="s">
        <v>117</v>
      </c>
      <c r="C29" s="74"/>
      <c r="D29" s="10">
        <v>-346423</v>
      </c>
      <c r="E29" s="12"/>
      <c r="F29" s="10">
        <v>-126901</v>
      </c>
    </row>
    <row r="30" spans="2:6">
      <c r="B30" s="75" t="s">
        <v>118</v>
      </c>
      <c r="C30" s="74"/>
      <c r="D30" s="10">
        <v>0</v>
      </c>
      <c r="E30" s="12"/>
      <c r="F30" s="10">
        <v>-187</v>
      </c>
    </row>
    <row r="31" spans="2:6">
      <c r="B31" s="75" t="s">
        <v>119</v>
      </c>
      <c r="C31" s="74"/>
      <c r="D31" s="10">
        <v>107090</v>
      </c>
      <c r="E31" s="12"/>
      <c r="F31" s="10">
        <v>229495</v>
      </c>
    </row>
    <row r="32" spans="2:6" ht="15.75" thickBot="1">
      <c r="B32" s="75" t="s">
        <v>120</v>
      </c>
      <c r="C32" s="74"/>
      <c r="D32" s="10">
        <v>131564</v>
      </c>
      <c r="E32" s="12"/>
      <c r="F32" s="10">
        <v>91654</v>
      </c>
    </row>
    <row r="33" spans="2:6">
      <c r="B33" s="78" t="s">
        <v>95</v>
      </c>
      <c r="C33" s="80"/>
      <c r="D33" s="20">
        <f>SUM(D21:D32)</f>
        <v>11815838</v>
      </c>
      <c r="E33" s="1"/>
      <c r="F33" s="20">
        <f>SUM(F21:F32)</f>
        <v>3925153</v>
      </c>
    </row>
    <row r="34" spans="2:6">
      <c r="B34" s="1"/>
      <c r="C34" s="74"/>
      <c r="D34" s="10"/>
      <c r="E34" s="1"/>
      <c r="F34" s="10"/>
    </row>
    <row r="35" spans="2:6" ht="15.75" thickBot="1">
      <c r="B35" s="81" t="s">
        <v>146</v>
      </c>
      <c r="C35" s="82"/>
      <c r="D35" s="15">
        <v>0</v>
      </c>
      <c r="E35" s="1"/>
      <c r="F35" s="15">
        <v>-400</v>
      </c>
    </row>
    <row r="36" spans="2:6" ht="26.25" thickBot="1">
      <c r="B36" s="83" t="s">
        <v>121</v>
      </c>
      <c r="C36" s="82"/>
      <c r="D36" s="15">
        <f>SUM(D33:D35)</f>
        <v>11815838</v>
      </c>
      <c r="E36" s="1"/>
      <c r="F36" s="15">
        <f>SUM(F33:F35)</f>
        <v>3924753</v>
      </c>
    </row>
    <row r="37" spans="2:6">
      <c r="B37" s="1"/>
      <c r="C37" s="1"/>
      <c r="D37" s="12"/>
      <c r="E37" s="1"/>
      <c r="F37" s="12"/>
    </row>
    <row r="38" spans="2:6">
      <c r="B38" s="1"/>
      <c r="C38" s="1"/>
      <c r="D38" s="12"/>
      <c r="E38" s="1"/>
      <c r="F38" s="12"/>
    </row>
    <row r="39" spans="2:6" ht="15.75" thickBot="1">
      <c r="B39" s="73" t="s">
        <v>2</v>
      </c>
      <c r="C39" s="4" t="s">
        <v>3</v>
      </c>
      <c r="D39" s="5" t="s">
        <v>4</v>
      </c>
      <c r="E39" s="1"/>
      <c r="F39" s="5" t="s">
        <v>5</v>
      </c>
    </row>
    <row r="40" spans="2:6">
      <c r="B40" s="42"/>
      <c r="C40" s="74"/>
      <c r="D40" s="10"/>
      <c r="E40" s="1"/>
      <c r="F40" s="10"/>
    </row>
    <row r="41" spans="2:6">
      <c r="B41" s="41" t="s">
        <v>122</v>
      </c>
      <c r="C41" s="74"/>
      <c r="D41" s="12"/>
      <c r="E41" s="1"/>
      <c r="F41" s="12"/>
    </row>
    <row r="42" spans="2:6">
      <c r="B42" s="42" t="s">
        <v>123</v>
      </c>
      <c r="C42" s="74"/>
      <c r="D42" s="10">
        <v>-1010559</v>
      </c>
      <c r="E42" s="1"/>
      <c r="F42" s="10">
        <v>-2253463</v>
      </c>
    </row>
    <row r="43" spans="2:6">
      <c r="B43" s="42" t="s">
        <v>124</v>
      </c>
      <c r="C43" s="74"/>
      <c r="D43" s="10">
        <v>0</v>
      </c>
      <c r="E43" s="1"/>
      <c r="F43" s="10">
        <v>3926</v>
      </c>
    </row>
    <row r="44" spans="2:6">
      <c r="B44" s="42" t="s">
        <v>125</v>
      </c>
      <c r="C44" s="74"/>
      <c r="D44" s="10">
        <v>-41305</v>
      </c>
      <c r="E44" s="1"/>
      <c r="F44" s="10">
        <v>-34642</v>
      </c>
    </row>
    <row r="45" spans="2:6">
      <c r="B45" s="42" t="s">
        <v>126</v>
      </c>
      <c r="C45" s="74"/>
      <c r="D45" s="10">
        <v>-95835</v>
      </c>
      <c r="E45" s="1"/>
      <c r="F45" s="10">
        <v>-59862</v>
      </c>
    </row>
    <row r="46" spans="2:6">
      <c r="B46" s="84" t="s">
        <v>127</v>
      </c>
      <c r="C46" s="74"/>
      <c r="D46" s="10">
        <v>0</v>
      </c>
      <c r="E46" s="1"/>
      <c r="F46" s="10">
        <v>0</v>
      </c>
    </row>
    <row r="47" spans="2:6">
      <c r="B47" s="84" t="s">
        <v>128</v>
      </c>
      <c r="C47" s="74"/>
      <c r="D47" s="10">
        <v>0</v>
      </c>
      <c r="E47" s="1"/>
      <c r="F47" s="10">
        <v>16000</v>
      </c>
    </row>
    <row r="48" spans="2:6">
      <c r="B48" s="42" t="s">
        <v>129</v>
      </c>
      <c r="C48" s="74"/>
      <c r="D48" s="10">
        <v>0</v>
      </c>
      <c r="E48" s="1"/>
      <c r="F48" s="10">
        <v>-313408</v>
      </c>
    </row>
    <row r="49" spans="2:6">
      <c r="B49" s="42" t="s">
        <v>130</v>
      </c>
      <c r="C49" s="74"/>
      <c r="D49" s="10">
        <v>-34521</v>
      </c>
      <c r="E49" s="1"/>
      <c r="F49" s="10">
        <v>-13712</v>
      </c>
    </row>
    <row r="50" spans="2:6">
      <c r="B50" s="42" t="s">
        <v>131</v>
      </c>
      <c r="C50" s="74"/>
      <c r="D50" s="10">
        <v>1569</v>
      </c>
      <c r="E50" s="1"/>
      <c r="F50" s="10">
        <v>0</v>
      </c>
    </row>
    <row r="51" spans="2:6" ht="15.75" thickBot="1">
      <c r="B51" s="42" t="s">
        <v>132</v>
      </c>
      <c r="C51" s="76"/>
      <c r="D51" s="10">
        <v>-139534</v>
      </c>
      <c r="E51" s="1"/>
      <c r="F51" s="10">
        <v>-63839</v>
      </c>
    </row>
    <row r="52" spans="2:6" ht="26.25" thickBot="1">
      <c r="B52" s="85" t="s">
        <v>133</v>
      </c>
      <c r="C52" s="86"/>
      <c r="D52" s="45">
        <f>SUM(D42:D51)</f>
        <v>-1320185</v>
      </c>
      <c r="E52" s="1"/>
      <c r="F52" s="45">
        <f>SUM(F42:F51)</f>
        <v>-2719000</v>
      </c>
    </row>
    <row r="53" spans="2:6">
      <c r="B53" s="41"/>
      <c r="C53" s="87"/>
      <c r="D53" s="20"/>
      <c r="E53" s="1"/>
      <c r="F53" s="20"/>
    </row>
    <row r="54" spans="2:6">
      <c r="B54" s="41" t="s">
        <v>134</v>
      </c>
      <c r="C54" s="88"/>
      <c r="D54" s="10"/>
      <c r="E54" s="1"/>
      <c r="F54" s="10"/>
    </row>
    <row r="55" spans="2:6">
      <c r="B55" s="42" t="s">
        <v>135</v>
      </c>
      <c r="C55" s="77"/>
      <c r="D55" s="10"/>
      <c r="E55" s="1"/>
      <c r="F55" s="10"/>
    </row>
    <row r="56" spans="2:6">
      <c r="B56" s="42" t="s">
        <v>136</v>
      </c>
      <c r="C56" s="76"/>
      <c r="D56" s="10"/>
      <c r="E56" s="1"/>
      <c r="F56" s="10"/>
    </row>
    <row r="57" spans="2:6">
      <c r="B57" s="42" t="s">
        <v>137</v>
      </c>
      <c r="C57" s="77"/>
      <c r="D57" s="10">
        <v>0</v>
      </c>
      <c r="E57" s="1"/>
      <c r="F57" s="10">
        <v>24412</v>
      </c>
    </row>
    <row r="58" spans="2:6">
      <c r="B58" s="42" t="s">
        <v>138</v>
      </c>
      <c r="C58" s="77"/>
      <c r="D58" s="10">
        <v>0</v>
      </c>
      <c r="E58" s="1"/>
      <c r="F58" s="10">
        <v>998129</v>
      </c>
    </row>
    <row r="59" spans="2:6">
      <c r="B59" s="42" t="s">
        <v>139</v>
      </c>
      <c r="C59" s="77"/>
      <c r="D59" s="10">
        <v>-5632045</v>
      </c>
      <c r="E59" s="1"/>
      <c r="F59" s="10">
        <v>-1607497</v>
      </c>
    </row>
    <row r="60" spans="2:6">
      <c r="B60" s="42" t="s">
        <v>140</v>
      </c>
      <c r="C60" s="77"/>
      <c r="D60" s="10">
        <v>-2402844</v>
      </c>
      <c r="E60" s="1"/>
      <c r="F60" s="10">
        <v>-627150</v>
      </c>
    </row>
    <row r="61" spans="2:6" ht="15.75" thickBot="1">
      <c r="B61" s="42" t="s">
        <v>141</v>
      </c>
      <c r="C61" s="77"/>
      <c r="D61" s="10">
        <v>-218917</v>
      </c>
      <c r="E61" s="1"/>
      <c r="F61" s="10">
        <v>-181849</v>
      </c>
    </row>
    <row r="62" spans="2:6" ht="26.25" thickBot="1">
      <c r="B62" s="85" t="s">
        <v>142</v>
      </c>
      <c r="C62" s="89"/>
      <c r="D62" s="45">
        <f>SUM(D55:D61)</f>
        <v>-8253806</v>
      </c>
      <c r="E62" s="1"/>
      <c r="F62" s="45">
        <f>SUM(F55:F61)</f>
        <v>-1393955</v>
      </c>
    </row>
    <row r="63" spans="2:6">
      <c r="B63" s="42"/>
      <c r="C63" s="77"/>
      <c r="D63" s="10"/>
      <c r="E63" s="1"/>
      <c r="F63" s="10"/>
    </row>
    <row r="64" spans="2:6">
      <c r="B64" s="90" t="s">
        <v>143</v>
      </c>
      <c r="C64" s="77"/>
      <c r="D64" s="10">
        <f>D62+D52+D36</f>
        <v>2241847</v>
      </c>
      <c r="E64" s="1"/>
      <c r="F64" s="10">
        <f>F62+F52+F36</f>
        <v>-188202</v>
      </c>
    </row>
    <row r="65" spans="2:6" ht="15.75" thickBot="1">
      <c r="B65" s="83" t="s">
        <v>144</v>
      </c>
      <c r="C65" s="4"/>
      <c r="D65" s="15">
        <v>1586112</v>
      </c>
      <c r="E65" s="1"/>
      <c r="F65" s="15">
        <v>758800</v>
      </c>
    </row>
    <row r="66" spans="2:6" ht="15.75" thickBot="1">
      <c r="B66" s="91" t="s">
        <v>145</v>
      </c>
      <c r="C66" s="92"/>
      <c r="D66" s="23">
        <f>SUM(D64:D65)</f>
        <v>3827959</v>
      </c>
      <c r="E66" s="1"/>
      <c r="F66" s="23">
        <f>SUM(F64:F65)</f>
        <v>570598</v>
      </c>
    </row>
    <row r="67" spans="2:6" ht="15.75" thickTop="1">
      <c r="D67" s="96">
        <f>D64-('Бухгалтерский баланс'!D24-'Бухгалтерский баланс'!F24)</f>
        <v>0</v>
      </c>
    </row>
    <row r="68" spans="2:6">
      <c r="D68" s="96">
        <f>D66-'Бухгалтерский баланс'!D24</f>
        <v>0</v>
      </c>
    </row>
    <row r="69" spans="2:6">
      <c r="D69" s="96">
        <f>D65-'Бухгалтерский баланс'!F24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Бухгалтерский баланс</vt:lpstr>
      <vt:lpstr>ОДК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 Zhameshov</dc:creator>
  <cp:lastModifiedBy>Nurlan Zhameshov</cp:lastModifiedBy>
  <dcterms:created xsi:type="dcterms:W3CDTF">2016-08-15T05:34:59Z</dcterms:created>
  <dcterms:modified xsi:type="dcterms:W3CDTF">2016-08-15T07:00:02Z</dcterms:modified>
</cp:coreProperties>
</file>