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Савеленко\БИРЖА\АЛЦ\отчеты АЛЦ\ноябрь 2022\"/>
    </mc:Choice>
  </mc:AlternateContent>
  <xr:revisionPtr revIDLastSave="0" documentId="8_{AB36D9CF-51BE-448C-8033-159983750830}" xr6:coauthVersionLast="47" xr6:coauthVersionMax="47" xr10:uidLastSave="{00000000-0000-0000-0000-000000000000}"/>
  <bookViews>
    <workbookView xWindow="-120" yWindow="-120" windowWidth="29040" windowHeight="15840" tabRatio="922" xr2:uid="{00000000-000D-0000-FFFF-FFFF00000000}"/>
  </bookViews>
  <sheets>
    <sheet name="ф1" sheetId="64" r:id="rId1"/>
    <sheet name="ф2" sheetId="63" r:id="rId2"/>
    <sheet name="ф3" sheetId="65" r:id="rId3"/>
    <sheet name="ф4" sheetId="66" r:id="rId4"/>
  </sheets>
  <definedNames>
    <definedName name="_xlnm.Print_Area" localSheetId="0">ф1!$A$1:$D$55</definedName>
    <definedName name="_xlnm.Print_Area" localSheetId="1">ф2!$A$1:$D$31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64" l="1"/>
  <c r="D12" i="64"/>
  <c r="D34" i="64"/>
  <c r="E45" i="64" l="1"/>
  <c r="D11" i="66" s="1"/>
  <c r="C14" i="64" l="1"/>
  <c r="C14" i="65" l="1"/>
  <c r="C9" i="65"/>
  <c r="C8" i="65" s="1"/>
  <c r="C18" i="65"/>
  <c r="C13" i="65" s="1"/>
  <c r="C28" i="65"/>
  <c r="B18" i="65"/>
  <c r="B16" i="65"/>
  <c r="B13" i="65"/>
  <c r="C20" i="65" l="1"/>
  <c r="C31" i="65" l="1"/>
  <c r="B31" i="65"/>
  <c r="B37" i="65" s="1"/>
  <c r="C34" i="65"/>
  <c r="B34" i="65"/>
  <c r="C25" i="65"/>
  <c r="B28" i="65"/>
  <c r="B25" i="65" s="1"/>
  <c r="C22" i="65"/>
  <c r="C29" i="65" s="1"/>
  <c r="B22" i="65"/>
  <c r="B8" i="65"/>
  <c r="B20" i="65" s="1"/>
  <c r="D10" i="66"/>
  <c r="C13" i="66"/>
  <c r="C10" i="66"/>
  <c r="C7" i="66"/>
  <c r="C9" i="66" s="1"/>
  <c r="B7" i="66"/>
  <c r="B9" i="66" s="1"/>
  <c r="B13" i="66" s="1"/>
  <c r="D7" i="66"/>
  <c r="D9" i="66" s="1"/>
  <c r="D9" i="63"/>
  <c r="D14" i="63" s="1"/>
  <c r="D17" i="63" s="1"/>
  <c r="D19" i="63" s="1"/>
  <c r="D22" i="63" s="1"/>
  <c r="D21" i="63" s="1"/>
  <c r="C9" i="63"/>
  <c r="C14" i="63" s="1"/>
  <c r="C17" i="63" s="1"/>
  <c r="C19" i="63" s="1"/>
  <c r="C22" i="63" s="1"/>
  <c r="C21" i="63" s="1"/>
  <c r="D46" i="64"/>
  <c r="C46" i="64"/>
  <c r="C35" i="64"/>
  <c r="C36" i="64" s="1"/>
  <c r="C47" i="64" s="1"/>
  <c r="D41" i="64"/>
  <c r="C41" i="64"/>
  <c r="D36" i="64"/>
  <c r="D25" i="64"/>
  <c r="D15" i="64"/>
  <c r="C15" i="64"/>
  <c r="C25" i="64"/>
  <c r="C37" i="65" l="1"/>
  <c r="C39" i="65" s="1"/>
  <c r="C41" i="65" s="1"/>
  <c r="D13" i="66"/>
  <c r="D14" i="66" s="1"/>
  <c r="B29" i="65"/>
  <c r="B39" i="65"/>
  <c r="B41" i="65" s="1"/>
  <c r="E11" i="66"/>
  <c r="E10" i="66" s="1"/>
  <c r="E7" i="66"/>
  <c r="E9" i="66" s="1"/>
  <c r="D47" i="64"/>
  <c r="D26" i="64"/>
  <c r="C26" i="64"/>
  <c r="E13" i="66" l="1"/>
  <c r="E14" i="66" s="1"/>
</calcChain>
</file>

<file path=xl/sharedStrings.xml><?xml version="1.0" encoding="utf-8"?>
<sst xmlns="http://schemas.openxmlformats.org/spreadsheetml/2006/main" count="157" uniqueCount="117">
  <si>
    <t>Запасы</t>
  </si>
  <si>
    <t>Прочие краткосрочные активы</t>
  </si>
  <si>
    <t>Основные средства</t>
  </si>
  <si>
    <t>Нематериальные активы</t>
  </si>
  <si>
    <t>Прочие краткосрочные обязательства</t>
  </si>
  <si>
    <t>Нераспределенная прибыль (непокрытый убыток)</t>
  </si>
  <si>
    <t>-</t>
  </si>
  <si>
    <t>Валовая прибыль</t>
  </si>
  <si>
    <t>Итого капитал</t>
  </si>
  <si>
    <t>прочие поступления</t>
  </si>
  <si>
    <t>платежи поставщикам за товары и услуги</t>
  </si>
  <si>
    <t>прочие выплаты</t>
  </si>
  <si>
    <t>приобретение основных средств</t>
  </si>
  <si>
    <t>погашение займов</t>
  </si>
  <si>
    <t>получение займов</t>
  </si>
  <si>
    <t>Ликвидационный фонд</t>
  </si>
  <si>
    <t>ОНО</t>
  </si>
  <si>
    <t>Главный бухгалтер</t>
  </si>
  <si>
    <t>авансы полученные</t>
  </si>
  <si>
    <t>авансы выданные</t>
  </si>
  <si>
    <t>выплаты по заработной плате</t>
  </si>
  <si>
    <t>выплата вознаграждения по займам</t>
  </si>
  <si>
    <t>другие платежи в бюджет</t>
  </si>
  <si>
    <t>прочие</t>
  </si>
  <si>
    <t>Руководитель</t>
  </si>
  <si>
    <t>(фамилия, имя, отчество)</t>
  </si>
  <si>
    <t>М П</t>
  </si>
  <si>
    <t>Нераспределенная прибыль</t>
  </si>
  <si>
    <t>Наименование показателей </t>
  </si>
  <si>
    <t>Прим.</t>
  </si>
  <si>
    <t>Выручка </t>
  </si>
  <si>
    <t>Себестоимость реализованных товаров и услуг </t>
  </si>
  <si>
    <t>Расходы по реализации </t>
  </si>
  <si>
    <t>Административные расходы </t>
  </si>
  <si>
    <t>Прочие расходы </t>
  </si>
  <si>
    <t>Прочие доходы </t>
  </si>
  <si>
    <t xml:space="preserve">Итого операционная прибыль </t>
  </si>
  <si>
    <t>Доходы по финансированию</t>
  </si>
  <si>
    <t>Расходы по финансированию </t>
  </si>
  <si>
    <t>Прибыль (убыток) до налогообложения</t>
  </si>
  <si>
    <t>Расходы по подоходному налогу</t>
  </si>
  <si>
    <t xml:space="preserve">Прибыль (убыток) после налогообложения </t>
  </si>
  <si>
    <t>Обесценение гудвила</t>
  </si>
  <si>
    <t>Прибыль за год</t>
  </si>
  <si>
    <t>собственников</t>
  </si>
  <si>
    <t>меньшинства</t>
  </si>
  <si>
    <t>Наименование статьи</t>
  </si>
  <si>
    <t>Активы</t>
  </si>
  <si>
    <t>Краткосрочные активы:</t>
  </si>
  <si>
    <t>Долгосрочные активы</t>
  </si>
  <si>
    <t>Денежные средства и их эквиваленты</t>
  </si>
  <si>
    <t>Краткосрочная торговая и прочая ДЗ</t>
  </si>
  <si>
    <t>Прочие долгосрочные активы</t>
  </si>
  <si>
    <t>Текущие налоговые активы по подоходному налогу</t>
  </si>
  <si>
    <t xml:space="preserve">Итого долгосрочных активов </t>
  </si>
  <si>
    <t xml:space="preserve">Итого краткосрочных активов </t>
  </si>
  <si>
    <t>Активы на продажу</t>
  </si>
  <si>
    <t>Долгосрочная торговая и прочая ДЗ</t>
  </si>
  <si>
    <t>Инвестиции, учитываемые методом долевого участия</t>
  </si>
  <si>
    <t>Право пользования активом</t>
  </si>
  <si>
    <t>Всего активы</t>
  </si>
  <si>
    <t>Капитал</t>
  </si>
  <si>
    <t>Уставный (акционерный) капитал</t>
  </si>
  <si>
    <t>Обязательства и капитал</t>
  </si>
  <si>
    <t>Краткосрочные обязательства</t>
  </si>
  <si>
    <t>Займы</t>
  </si>
  <si>
    <t>Прочие краткосрочные финансовые обязательства</t>
  </si>
  <si>
    <t xml:space="preserve">Итого долгосрочных обязательств </t>
  </si>
  <si>
    <t>Краткосрочная торговая и прочая КЗ</t>
  </si>
  <si>
    <t>Краткосрочные резервы</t>
  </si>
  <si>
    <t>Вознаграждения работникам</t>
  </si>
  <si>
    <t>Текущие налоговые обязательства по подоходному налогу</t>
  </si>
  <si>
    <t xml:space="preserve">Итого краткосрочных обязательств </t>
  </si>
  <si>
    <t>Всего обязательства и капитал</t>
  </si>
  <si>
    <t xml:space="preserve">Всего капитал </t>
  </si>
  <si>
    <t>Движение денежных средств от операционной деятельности</t>
  </si>
  <si>
    <t>Поступление денежных средств, всего</t>
  </si>
  <si>
    <t xml:space="preserve">вознаграждения </t>
  </si>
  <si>
    <t>Выбытие денежных средств, всего</t>
  </si>
  <si>
    <t xml:space="preserve"> от операционной деятельности </t>
  </si>
  <si>
    <t>Движение денежных средств от инвестиционной деятельности</t>
  </si>
  <si>
    <t>возврат депозитов</t>
  </si>
  <si>
    <t>выдача депозитов</t>
  </si>
  <si>
    <t xml:space="preserve"> от инвестиционной деятельности </t>
  </si>
  <si>
    <t>Движение денежных средств от финансовой деятельности</t>
  </si>
  <si>
    <t xml:space="preserve"> от финансовой деятельности </t>
  </si>
  <si>
    <t>Влияние курсовых разниц</t>
  </si>
  <si>
    <t xml:space="preserve">Увеличение +/- уменьшение денежных средств </t>
  </si>
  <si>
    <t xml:space="preserve"> на начало отчетного периода</t>
  </si>
  <si>
    <t xml:space="preserve"> на конец отчетного периода</t>
  </si>
  <si>
    <t>Наименование компонентов</t>
  </si>
  <si>
    <t>Корректировка ошибок</t>
  </si>
  <si>
    <t>Пересчитанное сальдо</t>
  </si>
  <si>
    <t xml:space="preserve">Общая совокупная прибыль, всего </t>
  </si>
  <si>
    <t>Прибыль (убыток) за год</t>
  </si>
  <si>
    <t>Прочие операции с собственниками</t>
  </si>
  <si>
    <t>Долгосрочные финансовые обязательства</t>
  </si>
  <si>
    <t>01 января 2022 года</t>
  </si>
  <si>
    <t>Сальдо на 01 января 2022</t>
  </si>
  <si>
    <t>суммы выражены в тыс.тенге</t>
  </si>
  <si>
    <t>суммы выражены в тыс. тенге</t>
  </si>
  <si>
    <t>30 сентября 2022 года</t>
  </si>
  <si>
    <t>ОТЧЕТ О ФИНАНСОВОМ ПОЛОЖЕНИИ по состоянию на 30 сентября 2022 года</t>
  </si>
  <si>
    <t>ОТЧЕТ О СОВОКУПНОМ ДОХОДЕ по состоянию на 30 сентября 2022 года</t>
  </si>
  <si>
    <t>3 квартал 2022</t>
  </si>
  <si>
    <t>3 квартал 2021</t>
  </si>
  <si>
    <t>ОТЧЕТ О ДВИЖЕНИИ ДЕНЕЖНЫХ СРЕДСТВ по состоянию на 30 сентября 2022 года</t>
  </si>
  <si>
    <t>Сальдо на 30 сентября 2022</t>
  </si>
  <si>
    <t>Резервы</t>
  </si>
  <si>
    <t>Резервный капитал</t>
  </si>
  <si>
    <t>ТОО Алматы Логистик Центр</t>
  </si>
  <si>
    <t>Калинин Владимир Михайлович</t>
  </si>
  <si>
    <t>Бухарбаева Алмагуль Амангельдиевна</t>
  </si>
  <si>
    <t>Отложенное налоговое обязательство</t>
  </si>
  <si>
    <t>Прочие долгосрочные обязательства</t>
  </si>
  <si>
    <r>
      <t xml:space="preserve">ОТЧЕТ ОБ ИЗМЕНЕНИЯХ В КАПИТАЛЕ </t>
    </r>
    <r>
      <rPr>
        <b/>
        <i/>
        <sz val="11"/>
        <rFont val="Times New Roman"/>
        <family val="1"/>
        <charset val="204"/>
      </rPr>
      <t>по состоянию на 30 сентября 2022 года</t>
    </r>
  </si>
  <si>
    <t>реализация товаров,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</si>
</sst>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,"/>
  </numFmts>
  <fonts count="22" x14ac:knownFonts="1">
    <font>
      <sz val="8"/>
      <name val="Arial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BF0"/>
        <bgColor auto="1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9" fillId="0" borderId="0"/>
    <xf numFmtId="0" fontId="8" fillId="0" borderId="0">
      <alignment horizontal="left"/>
    </xf>
    <xf numFmtId="0" fontId="10" fillId="0" borderId="0"/>
    <xf numFmtId="0" fontId="8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9" fillId="0" borderId="0"/>
  </cellStyleXfs>
  <cellXfs count="118">
    <xf numFmtId="0" fontId="0" fillId="0" borderId="0" xfId="0"/>
    <xf numFmtId="0" fontId="7" fillId="0" borderId="0" xfId="0" applyFont="1"/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top" wrapText="1"/>
    </xf>
    <xf numFmtId="4" fontId="7" fillId="0" borderId="0" xfId="0" applyNumberFormat="1" applyFont="1"/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wrapText="1"/>
    </xf>
    <xf numFmtId="3" fontId="5" fillId="0" borderId="0" xfId="0" applyNumberFormat="1" applyFont="1"/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" fillId="2" borderId="0" xfId="0" applyFont="1" applyFill="1" applyAlignment="1"/>
    <xf numFmtId="3" fontId="3" fillId="0" borderId="0" xfId="0" applyNumberFormat="1" applyFont="1"/>
    <xf numFmtId="0" fontId="7" fillId="0" borderId="0" xfId="0" applyFont="1" applyAlignment="1"/>
    <xf numFmtId="0" fontId="13" fillId="0" borderId="0" xfId="0" applyFont="1" applyFill="1" applyAlignment="1"/>
    <xf numFmtId="0" fontId="14" fillId="0" borderId="0" xfId="0" applyFont="1" applyAlignment="1"/>
    <xf numFmtId="0" fontId="7" fillId="0" borderId="0" xfId="0" applyFont="1" applyFill="1" applyAlignment="1"/>
    <xf numFmtId="0" fontId="14" fillId="0" borderId="0" xfId="0" applyFont="1" applyFill="1" applyAlignment="1"/>
    <xf numFmtId="0" fontId="14" fillId="0" borderId="0" xfId="0" applyFont="1" applyFill="1" applyAlignment="1">
      <alignment wrapText="1"/>
    </xf>
    <xf numFmtId="0" fontId="15" fillId="0" borderId="0" xfId="0" applyFont="1" applyFill="1" applyAlignment="1"/>
    <xf numFmtId="0" fontId="7" fillId="0" borderId="3" xfId="0" applyFont="1" applyFill="1" applyBorder="1" applyAlignment="1"/>
    <xf numFmtId="0" fontId="14" fillId="0" borderId="0" xfId="0" applyFont="1" applyAlignment="1">
      <alignment wrapText="1"/>
    </xf>
    <xf numFmtId="0" fontId="15" fillId="0" borderId="0" xfId="0" applyFont="1" applyAlignment="1"/>
    <xf numFmtId="3" fontId="7" fillId="0" borderId="0" xfId="0" applyNumberFormat="1" applyFont="1"/>
    <xf numFmtId="0" fontId="16" fillId="0" borderId="0" xfId="0" applyFont="1" applyAlignment="1">
      <alignment horizontal="left" vertical="center"/>
    </xf>
    <xf numFmtId="0" fontId="16" fillId="4" borderId="5" xfId="0" applyFont="1" applyFill="1" applyBorder="1" applyAlignment="1">
      <alignment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14" fontId="5" fillId="0" borderId="0" xfId="1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" fillId="5" borderId="0" xfId="0" applyFont="1" applyFill="1"/>
    <xf numFmtId="0" fontId="1" fillId="5" borderId="0" xfId="0" applyFont="1" applyFill="1" applyAlignment="1"/>
    <xf numFmtId="0" fontId="1" fillId="0" borderId="0" xfId="0" applyFont="1" applyFill="1" applyAlignment="1"/>
    <xf numFmtId="0" fontId="4" fillId="0" borderId="4" xfId="0" applyFont="1" applyBorder="1" applyAlignment="1">
      <alignment vertical="center" wrapText="1"/>
    </xf>
    <xf numFmtId="0" fontId="2" fillId="5" borderId="4" xfId="0" applyFont="1" applyFill="1" applyBorder="1"/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5" borderId="4" xfId="0" applyFont="1" applyFill="1" applyBorder="1" applyAlignment="1"/>
    <xf numFmtId="0" fontId="2" fillId="2" borderId="4" xfId="0" applyFont="1" applyFill="1" applyBorder="1" applyAlignment="1">
      <alignment horizontal="center"/>
    </xf>
    <xf numFmtId="0" fontId="2" fillId="5" borderId="0" xfId="0" applyFont="1" applyFill="1" applyAlignment="1"/>
    <xf numFmtId="0" fontId="4" fillId="0" borderId="0" xfId="0" applyFont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18" fillId="5" borderId="0" xfId="0" applyFont="1" applyFill="1"/>
    <xf numFmtId="0" fontId="18" fillId="5" borderId="4" xfId="0" applyFont="1" applyFill="1" applyBorder="1"/>
    <xf numFmtId="3" fontId="2" fillId="5" borderId="0" xfId="0" applyNumberFormat="1" applyFont="1" applyFill="1"/>
    <xf numFmtId="4" fontId="18" fillId="5" borderId="0" xfId="0" applyNumberFormat="1" applyFont="1" applyFill="1"/>
    <xf numFmtId="14" fontId="5" fillId="0" borderId="1" xfId="1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5" fontId="6" fillId="3" borderId="0" xfId="0" applyNumberFormat="1" applyFont="1" applyFill="1" applyAlignment="1">
      <alignment horizontal="right" wrapText="1"/>
    </xf>
    <xf numFmtId="165" fontId="6" fillId="3" borderId="1" xfId="0" applyNumberFormat="1" applyFont="1" applyFill="1" applyBorder="1" applyAlignment="1">
      <alignment horizontal="right" wrapText="1"/>
    </xf>
    <xf numFmtId="165" fontId="5" fillId="0" borderId="0" xfId="0" applyNumberFormat="1" applyFont="1" applyBorder="1"/>
    <xf numFmtId="165" fontId="3" fillId="2" borderId="0" xfId="0" applyNumberFormat="1" applyFont="1" applyFill="1" applyBorder="1" applyAlignment="1">
      <alignment horizontal="right" wrapText="1"/>
    </xf>
    <xf numFmtId="165" fontId="6" fillId="0" borderId="0" xfId="0" applyNumberFormat="1" applyFont="1" applyAlignment="1">
      <alignment horizontal="right" wrapText="1"/>
    </xf>
    <xf numFmtId="165" fontId="6" fillId="0" borderId="1" xfId="0" applyNumberFormat="1" applyFont="1" applyBorder="1" applyAlignment="1">
      <alignment horizontal="right" wrapText="1"/>
    </xf>
    <xf numFmtId="165" fontId="5" fillId="0" borderId="0" xfId="0" applyNumberFormat="1" applyFont="1"/>
    <xf numFmtId="165" fontId="5" fillId="0" borderId="0" xfId="0" applyNumberFormat="1" applyFont="1" applyAlignment="1">
      <alignment horizontal="right"/>
    </xf>
    <xf numFmtId="165" fontId="6" fillId="0" borderId="0" xfId="0" applyNumberFormat="1" applyFont="1"/>
    <xf numFmtId="165" fontId="5" fillId="2" borderId="0" xfId="0" applyNumberFormat="1" applyFont="1" applyFill="1" applyBorder="1" applyAlignment="1">
      <alignment horizontal="right" wrapText="1"/>
    </xf>
    <xf numFmtId="165" fontId="3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4" borderId="5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5" fontId="4" fillId="3" borderId="0" xfId="0" applyNumberFormat="1" applyFont="1" applyFill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5" fontId="6" fillId="3" borderId="1" xfId="0" applyNumberFormat="1" applyFont="1" applyFill="1" applyBorder="1" applyAlignment="1">
      <alignment horizontal="right" vertical="center"/>
    </xf>
    <xf numFmtId="165" fontId="4" fillId="3" borderId="1" xfId="0" applyNumberFormat="1" applyFont="1" applyFill="1" applyBorder="1" applyAlignment="1">
      <alignment horizontal="right" vertical="center"/>
    </xf>
    <xf numFmtId="165" fontId="6" fillId="3" borderId="0" xfId="0" applyNumberFormat="1" applyFont="1" applyFill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6" fillId="0" borderId="4" xfId="0" applyNumberFormat="1" applyFont="1" applyFill="1" applyBorder="1" applyAlignment="1">
      <alignment horizontal="right" vertical="center" wrapText="1"/>
    </xf>
    <xf numFmtId="165" fontId="7" fillId="0" borderId="4" xfId="0" applyNumberFormat="1" applyFont="1" applyFill="1" applyBorder="1" applyAlignment="1">
      <alignment horizontal="right" vertical="center" wrapText="1"/>
    </xf>
    <xf numFmtId="165" fontId="4" fillId="0" borderId="4" xfId="0" applyNumberFormat="1" applyFont="1" applyFill="1" applyBorder="1" applyAlignment="1">
      <alignment horizontal="right" vertical="center" wrapText="1"/>
    </xf>
    <xf numFmtId="165" fontId="19" fillId="0" borderId="4" xfId="0" applyNumberFormat="1" applyFont="1" applyFill="1" applyBorder="1" applyAlignment="1">
      <alignment horizontal="right" vertical="center" wrapText="1"/>
    </xf>
    <xf numFmtId="165" fontId="3" fillId="0" borderId="4" xfId="0" applyNumberFormat="1" applyFont="1" applyFill="1" applyBorder="1"/>
    <xf numFmtId="165" fontId="4" fillId="2" borderId="4" xfId="0" applyNumberFormat="1" applyFont="1" applyFill="1" applyBorder="1" applyAlignment="1">
      <alignment horizontal="right" vertical="center" wrapText="1"/>
    </xf>
    <xf numFmtId="165" fontId="3" fillId="2" borderId="4" xfId="0" applyNumberFormat="1" applyFont="1" applyFill="1" applyBorder="1" applyAlignment="1">
      <alignment horizontal="right" vertical="center"/>
    </xf>
    <xf numFmtId="4" fontId="7" fillId="0" borderId="0" xfId="0" applyNumberFormat="1" applyFont="1" applyAlignment="1"/>
    <xf numFmtId="165" fontId="14" fillId="0" borderId="2" xfId="0" applyNumberFormat="1" applyFont="1" applyBorder="1" applyAlignment="1"/>
    <xf numFmtId="165" fontId="7" fillId="0" borderId="0" xfId="0" applyNumberFormat="1" applyFont="1" applyFill="1" applyAlignment="1"/>
    <xf numFmtId="165" fontId="7" fillId="0" borderId="0" xfId="0" applyNumberFormat="1" applyFont="1" applyFill="1"/>
    <xf numFmtId="165" fontId="14" fillId="0" borderId="2" xfId="0" applyNumberFormat="1" applyFont="1" applyFill="1" applyBorder="1" applyAlignment="1"/>
    <xf numFmtId="165" fontId="14" fillId="0" borderId="0" xfId="0" applyNumberFormat="1" applyFont="1" applyFill="1" applyAlignment="1"/>
    <xf numFmtId="165" fontId="15" fillId="0" borderId="0" xfId="0" applyNumberFormat="1" applyFont="1" applyFill="1" applyAlignment="1"/>
    <xf numFmtId="165" fontId="14" fillId="0" borderId="2" xfId="0" applyNumberFormat="1" applyFont="1" applyFill="1" applyBorder="1"/>
    <xf numFmtId="165" fontId="7" fillId="0" borderId="1" xfId="0" applyNumberFormat="1" applyFont="1" applyBorder="1" applyAlignment="1"/>
    <xf numFmtId="165" fontId="7" fillId="0" borderId="1" xfId="0" applyNumberFormat="1" applyFont="1" applyBorder="1"/>
    <xf numFmtId="165" fontId="15" fillId="0" borderId="0" xfId="0" applyNumberFormat="1" applyFont="1" applyAlignment="1"/>
    <xf numFmtId="165" fontId="7" fillId="0" borderId="0" xfId="0" applyNumberFormat="1" applyFont="1" applyAlignment="1"/>
    <xf numFmtId="165" fontId="7" fillId="0" borderId="0" xfId="0" applyNumberFormat="1" applyFont="1"/>
    <xf numFmtId="165" fontId="14" fillId="0" borderId="1" xfId="0" applyNumberFormat="1" applyFont="1" applyBorder="1" applyAlignment="1"/>
    <xf numFmtId="165" fontId="14" fillId="0" borderId="1" xfId="0" applyNumberFormat="1" applyFont="1" applyFill="1" applyBorder="1" applyAlignment="1"/>
    <xf numFmtId="165" fontId="14" fillId="0" borderId="1" xfId="0" applyNumberFormat="1" applyFont="1" applyBorder="1"/>
    <xf numFmtId="0" fontId="18" fillId="0" borderId="0" xfId="0" applyFont="1"/>
    <xf numFmtId="3" fontId="21" fillId="0" borderId="0" xfId="0" applyNumberFormat="1" applyFont="1"/>
    <xf numFmtId="165" fontId="21" fillId="0" borderId="0" xfId="0" applyNumberFormat="1" applyFont="1"/>
    <xf numFmtId="4" fontId="21" fillId="5" borderId="0" xfId="0" applyNumberFormat="1" applyFont="1" applyFill="1"/>
    <xf numFmtId="165" fontId="2" fillId="5" borderId="0" xfId="0" applyNumberFormat="1" applyFont="1" applyFill="1"/>
    <xf numFmtId="165" fontId="7" fillId="0" borderId="4" xfId="0" applyNumberFormat="1" applyFont="1" applyFill="1" applyBorder="1" applyAlignment="1">
      <alignment horizontal="right" vertical="center"/>
    </xf>
    <xf numFmtId="165" fontId="18" fillId="0" borderId="4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0" xfId="0" applyFont="1"/>
  </cellXfs>
  <cellStyles count="10">
    <cellStyle name="Обычный" xfId="0" builtinId="0"/>
    <cellStyle name="Обычный 12" xfId="9" xr:uid="{00000000-0005-0000-0000-000001000000}"/>
    <cellStyle name="Обычный 17" xfId="2" xr:uid="{00000000-0005-0000-0000-000002000000}"/>
    <cellStyle name="Обычный 2" xfId="1" xr:uid="{00000000-0005-0000-0000-000003000000}"/>
    <cellStyle name="Обычный 26" xfId="3" xr:uid="{00000000-0005-0000-0000-000004000000}"/>
    <cellStyle name="Обычный 3" xfId="4" xr:uid="{00000000-0005-0000-0000-000005000000}"/>
    <cellStyle name="Обычный 4 3" xfId="5" xr:uid="{00000000-0005-0000-0000-000006000000}"/>
    <cellStyle name="Обычный 4 3 2" xfId="6" xr:uid="{00000000-0005-0000-0000-000007000000}"/>
    <cellStyle name="Процентный 4" xfId="7" xr:uid="{00000000-0005-0000-0000-000008000000}"/>
    <cellStyle name="Финансовый 2" xfId="8" xr:uid="{00000000-0005-0000-0000-000009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F55"/>
  <sheetViews>
    <sheetView tabSelected="1" zoomScale="80" zoomScaleNormal="80" workbookViewId="0">
      <selection activeCell="C1" sqref="C1"/>
    </sheetView>
  </sheetViews>
  <sheetFormatPr defaultColWidth="9.33203125" defaultRowHeight="15" x14ac:dyDescent="0.25"/>
  <cols>
    <col min="1" max="1" width="69.1640625" style="51" customWidth="1"/>
    <col min="2" max="2" width="9.33203125" style="38"/>
    <col min="3" max="3" width="26.83203125" style="38" customWidth="1"/>
    <col min="4" max="4" width="25.83203125" style="55" customWidth="1"/>
    <col min="5" max="5" width="18.6640625" style="38" bestFit="1" customWidth="1"/>
    <col min="6" max="6" width="13.6640625" style="38" customWidth="1"/>
    <col min="7" max="16384" width="9.33203125" style="38"/>
  </cols>
  <sheetData>
    <row r="1" spans="1:6" x14ac:dyDescent="0.25">
      <c r="A1" s="2" t="s">
        <v>110</v>
      </c>
    </row>
    <row r="2" spans="1:6" x14ac:dyDescent="0.25">
      <c r="A2" s="39"/>
    </row>
    <row r="3" spans="1:6" x14ac:dyDescent="0.25">
      <c r="A3" s="40" t="s">
        <v>102</v>
      </c>
    </row>
    <row r="4" spans="1:6" x14ac:dyDescent="0.25">
      <c r="A4" s="21" t="s">
        <v>99</v>
      </c>
    </row>
    <row r="5" spans="1:6" x14ac:dyDescent="0.25">
      <c r="A5" s="21"/>
    </row>
    <row r="6" spans="1:6" x14ac:dyDescent="0.25">
      <c r="A6" s="41" t="s">
        <v>46</v>
      </c>
      <c r="B6" s="113" t="s">
        <v>29</v>
      </c>
      <c r="C6" s="115" t="s">
        <v>101</v>
      </c>
      <c r="D6" s="115" t="s">
        <v>97</v>
      </c>
    </row>
    <row r="7" spans="1:6" x14ac:dyDescent="0.25">
      <c r="A7" s="41" t="s">
        <v>47</v>
      </c>
      <c r="B7" s="114"/>
      <c r="C7" s="116"/>
      <c r="D7" s="116"/>
    </row>
    <row r="8" spans="1:6" x14ac:dyDescent="0.25">
      <c r="A8" s="41" t="s">
        <v>48</v>
      </c>
      <c r="B8" s="43"/>
      <c r="C8" s="42"/>
      <c r="D8" s="56"/>
    </row>
    <row r="9" spans="1:6" x14ac:dyDescent="0.25">
      <c r="A9" s="44" t="s">
        <v>50</v>
      </c>
      <c r="B9" s="43">
        <v>5</v>
      </c>
      <c r="C9" s="83">
        <v>181847088.86000001</v>
      </c>
      <c r="D9" s="84">
        <v>10670939.189999999</v>
      </c>
    </row>
    <row r="10" spans="1:6" x14ac:dyDescent="0.25">
      <c r="A10" s="44" t="s">
        <v>15</v>
      </c>
      <c r="B10" s="43">
        <v>6</v>
      </c>
      <c r="C10" s="83">
        <v>0</v>
      </c>
      <c r="D10" s="83">
        <v>0</v>
      </c>
    </row>
    <row r="11" spans="1:6" x14ac:dyDescent="0.25">
      <c r="A11" s="44" t="s">
        <v>51</v>
      </c>
      <c r="B11" s="43">
        <v>7</v>
      </c>
      <c r="C11" s="83">
        <v>335024.21000000002</v>
      </c>
      <c r="D11" s="84">
        <v>46000</v>
      </c>
    </row>
    <row r="12" spans="1:6" x14ac:dyDescent="0.25">
      <c r="A12" s="44" t="s">
        <v>53</v>
      </c>
      <c r="B12" s="43"/>
      <c r="C12" s="83">
        <v>3878492.95</v>
      </c>
      <c r="D12" s="84">
        <f>3375009.75-535569.72</f>
        <v>2839440.0300000003</v>
      </c>
    </row>
    <row r="13" spans="1:6" x14ac:dyDescent="0.25">
      <c r="A13" s="44" t="s">
        <v>0</v>
      </c>
      <c r="B13" s="43">
        <v>8</v>
      </c>
      <c r="C13" s="83">
        <v>9034443.6400000006</v>
      </c>
      <c r="D13" s="84">
        <v>25471000</v>
      </c>
    </row>
    <row r="14" spans="1:6" x14ac:dyDescent="0.25">
      <c r="A14" s="44" t="s">
        <v>1</v>
      </c>
      <c r="B14" s="43">
        <v>9</v>
      </c>
      <c r="C14" s="83">
        <f>36229356.99+17035673.5-3878492.95</f>
        <v>49386537.539999999</v>
      </c>
      <c r="D14" s="84">
        <v>99160000</v>
      </c>
    </row>
    <row r="15" spans="1:6" x14ac:dyDescent="0.25">
      <c r="A15" s="41" t="s">
        <v>55</v>
      </c>
      <c r="B15" s="45"/>
      <c r="C15" s="85">
        <f>SUM(C9:C14)</f>
        <v>244481587.20000002</v>
      </c>
      <c r="D15" s="85">
        <f>SUM(D9:D14)</f>
        <v>138187379.22</v>
      </c>
      <c r="E15" s="57"/>
      <c r="F15" s="57"/>
    </row>
    <row r="16" spans="1:6" x14ac:dyDescent="0.25">
      <c r="A16" s="41" t="s">
        <v>56</v>
      </c>
      <c r="B16" s="45">
        <v>10</v>
      </c>
      <c r="C16" s="85"/>
      <c r="D16" s="86"/>
    </row>
    <row r="17" spans="1:6" x14ac:dyDescent="0.25">
      <c r="A17" s="41" t="s">
        <v>49</v>
      </c>
      <c r="B17" s="45"/>
      <c r="C17" s="85"/>
      <c r="D17" s="86"/>
    </row>
    <row r="18" spans="1:6" x14ac:dyDescent="0.25">
      <c r="A18" s="46" t="s">
        <v>57</v>
      </c>
      <c r="B18" s="47">
        <v>11</v>
      </c>
      <c r="C18" s="87">
        <v>0</v>
      </c>
      <c r="D18" s="87">
        <v>0</v>
      </c>
    </row>
    <row r="19" spans="1:6" x14ac:dyDescent="0.25">
      <c r="A19" s="44" t="s">
        <v>58</v>
      </c>
      <c r="B19" s="43"/>
      <c r="C19" s="83">
        <v>0</v>
      </c>
      <c r="D19" s="84">
        <v>0</v>
      </c>
    </row>
    <row r="20" spans="1:6" x14ac:dyDescent="0.25">
      <c r="A20" s="44" t="s">
        <v>2</v>
      </c>
      <c r="B20" s="43">
        <v>13</v>
      </c>
      <c r="C20" s="83">
        <v>3834396316.4200001</v>
      </c>
      <c r="D20" s="84">
        <v>4460933670.8800001</v>
      </c>
    </row>
    <row r="21" spans="1:6" x14ac:dyDescent="0.25">
      <c r="A21" s="44" t="s">
        <v>59</v>
      </c>
      <c r="B21" s="43">
        <v>14</v>
      </c>
      <c r="C21" s="83">
        <v>0</v>
      </c>
      <c r="D21" s="83">
        <v>0</v>
      </c>
      <c r="E21" s="110"/>
    </row>
    <row r="22" spans="1:6" x14ac:dyDescent="0.25">
      <c r="A22" s="44" t="s">
        <v>3</v>
      </c>
      <c r="B22" s="43">
        <v>15</v>
      </c>
      <c r="C22" s="83">
        <v>352218.75</v>
      </c>
      <c r="D22" s="84">
        <v>424634.22</v>
      </c>
    </row>
    <row r="23" spans="1:6" x14ac:dyDescent="0.25">
      <c r="A23" s="44" t="s">
        <v>52</v>
      </c>
      <c r="B23" s="43">
        <v>16</v>
      </c>
      <c r="C23" s="83">
        <v>238691032.05000001</v>
      </c>
      <c r="D23" s="84">
        <v>142222259.77000001</v>
      </c>
    </row>
    <row r="24" spans="1:6" x14ac:dyDescent="0.25">
      <c r="A24" s="44" t="s">
        <v>16</v>
      </c>
      <c r="B24" s="43"/>
      <c r="C24" s="83"/>
      <c r="D24" s="84"/>
    </row>
    <row r="25" spans="1:6" x14ac:dyDescent="0.25">
      <c r="A25" s="41" t="s">
        <v>54</v>
      </c>
      <c r="B25" s="45"/>
      <c r="C25" s="88">
        <f>SUM(C18:C24)</f>
        <v>4073439567.2200003</v>
      </c>
      <c r="D25" s="85">
        <f>SUM(D18:D24)</f>
        <v>4603580564.8700008</v>
      </c>
      <c r="E25" s="57"/>
      <c r="F25" s="57"/>
    </row>
    <row r="26" spans="1:6" x14ac:dyDescent="0.25">
      <c r="A26" s="48" t="s">
        <v>60</v>
      </c>
      <c r="B26" s="45"/>
      <c r="C26" s="88">
        <f>C15+C25</f>
        <v>4317921154.4200001</v>
      </c>
      <c r="D26" s="85">
        <f>D15+D25</f>
        <v>4741767944.0900011</v>
      </c>
      <c r="E26" s="57"/>
      <c r="F26" s="57"/>
    </row>
    <row r="27" spans="1:6" x14ac:dyDescent="0.25">
      <c r="A27" s="41" t="s">
        <v>63</v>
      </c>
      <c r="B27" s="41"/>
      <c r="C27" s="88"/>
      <c r="D27" s="86"/>
    </row>
    <row r="28" spans="1:6" x14ac:dyDescent="0.25">
      <c r="A28" s="41" t="s">
        <v>64</v>
      </c>
      <c r="B28" s="45"/>
      <c r="C28" s="89"/>
      <c r="D28" s="112"/>
    </row>
    <row r="29" spans="1:6" x14ac:dyDescent="0.25">
      <c r="A29" s="44" t="s">
        <v>65</v>
      </c>
      <c r="B29" s="43">
        <v>17</v>
      </c>
      <c r="C29" s="89">
        <v>0</v>
      </c>
      <c r="D29" s="111">
        <v>0</v>
      </c>
    </row>
    <row r="30" spans="1:6" x14ac:dyDescent="0.25">
      <c r="A30" s="44" t="s">
        <v>66</v>
      </c>
      <c r="B30" s="43">
        <v>18</v>
      </c>
      <c r="C30" s="89">
        <v>195221001.50999999</v>
      </c>
      <c r="D30" s="111">
        <v>780884006.03999996</v>
      </c>
    </row>
    <row r="31" spans="1:6" x14ac:dyDescent="0.25">
      <c r="A31" s="44" t="s">
        <v>68</v>
      </c>
      <c r="B31" s="43">
        <v>19</v>
      </c>
      <c r="C31" s="83">
        <v>13597606.529999999</v>
      </c>
      <c r="D31" s="84">
        <v>7418000</v>
      </c>
    </row>
    <row r="32" spans="1:6" x14ac:dyDescent="0.25">
      <c r="A32" s="49" t="s">
        <v>69</v>
      </c>
      <c r="B32" s="43">
        <v>20</v>
      </c>
      <c r="C32" s="83">
        <v>24808</v>
      </c>
      <c r="D32" s="84">
        <v>263400</v>
      </c>
    </row>
    <row r="33" spans="1:6" x14ac:dyDescent="0.25">
      <c r="A33" s="44" t="s">
        <v>70</v>
      </c>
      <c r="B33" s="43"/>
      <c r="C33" s="83">
        <v>0</v>
      </c>
      <c r="D33" s="84">
        <v>0</v>
      </c>
    </row>
    <row r="34" spans="1:6" x14ac:dyDescent="0.25">
      <c r="A34" s="44" t="s">
        <v>71</v>
      </c>
      <c r="B34" s="43"/>
      <c r="C34" s="83">
        <v>390910.06</v>
      </c>
      <c r="D34" s="84">
        <f>535569.72-535569.72</f>
        <v>0</v>
      </c>
    </row>
    <row r="35" spans="1:6" x14ac:dyDescent="0.25">
      <c r="A35" s="49" t="s">
        <v>4</v>
      </c>
      <c r="B35" s="50">
        <v>20</v>
      </c>
      <c r="C35" s="83">
        <f>315860240.44+425425.31-390910.06+57020.64</f>
        <v>315951776.32999998</v>
      </c>
      <c r="D35" s="84">
        <v>35775000</v>
      </c>
    </row>
    <row r="36" spans="1:6" x14ac:dyDescent="0.25">
      <c r="A36" s="41" t="s">
        <v>72</v>
      </c>
      <c r="B36" s="45"/>
      <c r="C36" s="85">
        <f>SUM(C29:C35)</f>
        <v>525186102.42999995</v>
      </c>
      <c r="D36" s="85">
        <f>SUM(D29:D35)</f>
        <v>824340406.03999996</v>
      </c>
      <c r="E36" s="57"/>
      <c r="F36" s="57"/>
    </row>
    <row r="37" spans="1:6" x14ac:dyDescent="0.25">
      <c r="A37" s="44" t="s">
        <v>96</v>
      </c>
      <c r="B37" s="45"/>
      <c r="C37" s="83">
        <v>2440000000</v>
      </c>
      <c r="D37" s="83">
        <v>0</v>
      </c>
    </row>
    <row r="38" spans="1:6" x14ac:dyDescent="0.25">
      <c r="A38" s="44" t="s">
        <v>65</v>
      </c>
      <c r="B38" s="45"/>
      <c r="C38" s="83">
        <v>780875018.83000004</v>
      </c>
      <c r="D38" s="84">
        <v>780875018.83000004</v>
      </c>
    </row>
    <row r="39" spans="1:6" x14ac:dyDescent="0.25">
      <c r="A39" s="44" t="s">
        <v>113</v>
      </c>
      <c r="B39" s="43">
        <v>21</v>
      </c>
      <c r="C39" s="83">
        <v>281964103</v>
      </c>
      <c r="D39" s="84">
        <v>281964103</v>
      </c>
    </row>
    <row r="40" spans="1:6" x14ac:dyDescent="0.25">
      <c r="A40" s="44" t="s">
        <v>114</v>
      </c>
      <c r="B40" s="43"/>
      <c r="C40" s="83">
        <v>21590030.850000001</v>
      </c>
      <c r="D40" s="84">
        <f>2760155147-766716190+38333746.04-35775000</f>
        <v>1995997703.04</v>
      </c>
    </row>
    <row r="41" spans="1:6" x14ac:dyDescent="0.25">
      <c r="A41" s="41" t="s">
        <v>67</v>
      </c>
      <c r="B41" s="45"/>
      <c r="C41" s="85">
        <f>SUM(C37:C40)</f>
        <v>3524429152.6799998</v>
      </c>
      <c r="D41" s="85">
        <f>SUM(D37:D40)</f>
        <v>3058836824.8699999</v>
      </c>
      <c r="E41" s="57"/>
      <c r="F41" s="57"/>
    </row>
    <row r="42" spans="1:6" x14ac:dyDescent="0.25">
      <c r="A42" s="41" t="s">
        <v>61</v>
      </c>
      <c r="B42" s="45"/>
      <c r="C42" s="85"/>
      <c r="D42" s="86"/>
    </row>
    <row r="43" spans="1:6" x14ac:dyDescent="0.25">
      <c r="A43" s="44" t="s">
        <v>62</v>
      </c>
      <c r="B43" s="43"/>
      <c r="C43" s="83">
        <v>10000000</v>
      </c>
      <c r="D43" s="84">
        <v>10000000</v>
      </c>
    </row>
    <row r="44" spans="1:6" x14ac:dyDescent="0.25">
      <c r="A44" s="44" t="s">
        <v>108</v>
      </c>
      <c r="B44" s="43"/>
      <c r="C44" s="83">
        <v>0</v>
      </c>
      <c r="D44" s="84">
        <v>0</v>
      </c>
    </row>
    <row r="45" spans="1:6" x14ac:dyDescent="0.25">
      <c r="A45" s="44" t="s">
        <v>5</v>
      </c>
      <c r="B45" s="43"/>
      <c r="C45" s="83">
        <v>258305899.31</v>
      </c>
      <c r="D45" s="84">
        <v>848591000</v>
      </c>
      <c r="E45" s="109">
        <f>C45-D45</f>
        <v>-590285100.69000006</v>
      </c>
    </row>
    <row r="46" spans="1:6" x14ac:dyDescent="0.25">
      <c r="A46" s="41" t="s">
        <v>74</v>
      </c>
      <c r="B46" s="45"/>
      <c r="C46" s="88">
        <f>C43+C45</f>
        <v>268305899.31</v>
      </c>
      <c r="D46" s="85">
        <f>D43+D45</f>
        <v>858591000</v>
      </c>
      <c r="E46" s="57"/>
      <c r="F46" s="57"/>
    </row>
    <row r="47" spans="1:6" x14ac:dyDescent="0.25">
      <c r="A47" s="48" t="s">
        <v>73</v>
      </c>
      <c r="B47" s="45"/>
      <c r="C47" s="88">
        <f>C36+C41+C46</f>
        <v>4317921154.4200001</v>
      </c>
      <c r="D47" s="88">
        <f>D36+D41+D46</f>
        <v>4741768230.9099998</v>
      </c>
      <c r="E47" s="57"/>
      <c r="F47" s="57"/>
    </row>
    <row r="48" spans="1:6" x14ac:dyDescent="0.25">
      <c r="C48" s="58"/>
      <c r="D48" s="58"/>
    </row>
    <row r="49" spans="1:4" x14ac:dyDescent="0.25">
      <c r="C49" s="58"/>
      <c r="D49" s="58"/>
    </row>
    <row r="50" spans="1:4" x14ac:dyDescent="0.25">
      <c r="A50" s="31" t="s">
        <v>24</v>
      </c>
      <c r="B50" s="33"/>
      <c r="C50" s="32" t="s">
        <v>111</v>
      </c>
    </row>
    <row r="51" spans="1:4" x14ac:dyDescent="0.25">
      <c r="A51" s="33"/>
      <c r="B51" s="33"/>
      <c r="C51" s="34" t="s">
        <v>25</v>
      </c>
    </row>
    <row r="52" spans="1:4" x14ac:dyDescent="0.25">
      <c r="A52" s="33"/>
      <c r="B52" s="33"/>
      <c r="C52" s="34"/>
    </row>
    <row r="53" spans="1:4" x14ac:dyDescent="0.25">
      <c r="A53" s="31" t="s">
        <v>17</v>
      </c>
      <c r="B53" s="33"/>
      <c r="C53" s="32" t="s">
        <v>112</v>
      </c>
    </row>
    <row r="54" spans="1:4" x14ac:dyDescent="0.25">
      <c r="A54" s="33"/>
      <c r="B54" s="33"/>
      <c r="C54" s="34" t="s">
        <v>25</v>
      </c>
    </row>
    <row r="55" spans="1:4" x14ac:dyDescent="0.25">
      <c r="A55" s="33"/>
      <c r="B55" s="35" t="s">
        <v>26</v>
      </c>
      <c r="C55" s="33"/>
    </row>
  </sheetData>
  <mergeCells count="3"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G31"/>
  <sheetViews>
    <sheetView zoomScale="80" zoomScaleNormal="80" workbookViewId="0">
      <selection activeCell="I23" sqref="I23"/>
    </sheetView>
  </sheetViews>
  <sheetFormatPr defaultColWidth="9.33203125" defaultRowHeight="15" x14ac:dyDescent="0.25"/>
  <cols>
    <col min="1" max="1" width="56.33203125" style="17" customWidth="1"/>
    <col min="2" max="2" width="9.33203125" style="1"/>
    <col min="3" max="3" width="21.6640625" style="1" customWidth="1"/>
    <col min="4" max="4" width="24" style="1" customWidth="1"/>
    <col min="5" max="5" width="9.33203125" style="1"/>
    <col min="6" max="6" width="12.5" style="1" customWidth="1"/>
    <col min="7" max="7" width="11.83203125" style="1" customWidth="1"/>
    <col min="8" max="16384" width="9.33203125" style="1"/>
  </cols>
  <sheetData>
    <row r="1" spans="1:7" x14ac:dyDescent="0.25">
      <c r="A1" s="2" t="s">
        <v>110</v>
      </c>
      <c r="B1" s="3"/>
      <c r="C1" s="4"/>
      <c r="D1" s="4"/>
    </row>
    <row r="2" spans="1:7" x14ac:dyDescent="0.25">
      <c r="A2" s="2"/>
      <c r="B2" s="3"/>
      <c r="C2" s="4"/>
      <c r="D2" s="4"/>
    </row>
    <row r="3" spans="1:7" ht="13.9" customHeight="1" x14ac:dyDescent="0.25">
      <c r="A3" s="18" t="s">
        <v>103</v>
      </c>
      <c r="B3" s="18"/>
      <c r="C3" s="18"/>
      <c r="D3" s="18"/>
    </row>
    <row r="4" spans="1:7" ht="13.9" customHeight="1" x14ac:dyDescent="0.25">
      <c r="A4" s="21" t="s">
        <v>100</v>
      </c>
      <c r="B4" s="18"/>
      <c r="C4" s="18"/>
      <c r="D4" s="18"/>
    </row>
    <row r="5" spans="1:7" ht="13.9" customHeight="1" x14ac:dyDescent="0.25">
      <c r="A5" s="21"/>
      <c r="B5" s="18"/>
      <c r="C5" s="18"/>
      <c r="D5" s="18"/>
    </row>
    <row r="6" spans="1:7" ht="15.75" thickBot="1" x14ac:dyDescent="0.3">
      <c r="A6" s="5" t="s">
        <v>28</v>
      </c>
      <c r="B6" s="6" t="s">
        <v>29</v>
      </c>
      <c r="C6" s="59" t="s">
        <v>104</v>
      </c>
      <c r="D6" s="60" t="s">
        <v>105</v>
      </c>
    </row>
    <row r="7" spans="1:7" x14ac:dyDescent="0.25">
      <c r="A7" s="8" t="s">
        <v>30</v>
      </c>
      <c r="B7" s="9">
        <v>23</v>
      </c>
      <c r="C7" s="61">
        <v>186531928.18000001</v>
      </c>
      <c r="D7" s="61">
        <v>184646074.37</v>
      </c>
    </row>
    <row r="8" spans="1:7" ht="15.75" thickBot="1" x14ac:dyDescent="0.3">
      <c r="A8" s="8" t="s">
        <v>31</v>
      </c>
      <c r="B8" s="9">
        <v>24</v>
      </c>
      <c r="C8" s="62">
        <v>0</v>
      </c>
      <c r="D8" s="62">
        <v>0</v>
      </c>
    </row>
    <row r="9" spans="1:7" x14ac:dyDescent="0.25">
      <c r="A9" s="10" t="s">
        <v>7</v>
      </c>
      <c r="B9" s="11"/>
      <c r="C9" s="63">
        <f>C7-C8</f>
        <v>186531928.18000001</v>
      </c>
      <c r="D9" s="63">
        <f>D7-D8</f>
        <v>184646074.37</v>
      </c>
      <c r="F9" s="30"/>
      <c r="G9" s="30"/>
    </row>
    <row r="10" spans="1:7" x14ac:dyDescent="0.25">
      <c r="A10" s="8" t="s">
        <v>32</v>
      </c>
      <c r="B10" s="9"/>
      <c r="C10" s="64">
        <v>0</v>
      </c>
      <c r="D10" s="64">
        <v>0</v>
      </c>
    </row>
    <row r="11" spans="1:7" x14ac:dyDescent="0.25">
      <c r="A11" s="8" t="s">
        <v>33</v>
      </c>
      <c r="B11" s="9">
        <v>25</v>
      </c>
      <c r="C11" s="65">
        <v>221961761.31999999</v>
      </c>
      <c r="D11" s="65">
        <v>217840494.11000001</v>
      </c>
    </row>
    <row r="12" spans="1:7" x14ac:dyDescent="0.25">
      <c r="A12" s="8" t="s">
        <v>34</v>
      </c>
      <c r="B12" s="9">
        <v>26</v>
      </c>
      <c r="C12" s="65">
        <v>97967055.450000003</v>
      </c>
      <c r="D12" s="65">
        <v>524173.04</v>
      </c>
    </row>
    <row r="13" spans="1:7" ht="15.75" thickBot="1" x14ac:dyDescent="0.3">
      <c r="A13" s="8" t="s">
        <v>35</v>
      </c>
      <c r="B13" s="9">
        <v>27</v>
      </c>
      <c r="C13" s="66">
        <v>545386479.85000002</v>
      </c>
      <c r="D13" s="66">
        <v>4915178.5999999996</v>
      </c>
    </row>
    <row r="14" spans="1:7" x14ac:dyDescent="0.25">
      <c r="A14" s="10" t="s">
        <v>36</v>
      </c>
      <c r="B14" s="11"/>
      <c r="C14" s="67">
        <f>C9-C10-C11-C12+C13</f>
        <v>411989591.26000005</v>
      </c>
      <c r="D14" s="67">
        <f>D9-D10-D11-D12+D13</f>
        <v>-28803414.180000007</v>
      </c>
      <c r="F14" s="30"/>
      <c r="G14" s="30"/>
    </row>
    <row r="15" spans="1:7" x14ac:dyDescent="0.25">
      <c r="A15" s="8" t="s">
        <v>37</v>
      </c>
      <c r="B15" s="11"/>
      <c r="C15" s="65">
        <v>1790523.62</v>
      </c>
      <c r="D15" s="65">
        <v>674823.27</v>
      </c>
    </row>
    <row r="16" spans="1:7" ht="15.75" thickBot="1" x14ac:dyDescent="0.3">
      <c r="A16" s="8" t="s">
        <v>38</v>
      </c>
      <c r="B16" s="9">
        <v>28</v>
      </c>
      <c r="C16" s="66">
        <v>799888167.54999995</v>
      </c>
      <c r="D16" s="66">
        <v>53631547.369999997</v>
      </c>
    </row>
    <row r="17" spans="1:7" x14ac:dyDescent="0.25">
      <c r="A17" s="10" t="s">
        <v>39</v>
      </c>
      <c r="B17" s="11"/>
      <c r="C17" s="68">
        <f>C14+C15-C16</f>
        <v>-386108052.6699999</v>
      </c>
      <c r="D17" s="68">
        <f>D14+D15-D16</f>
        <v>-81760138.280000001</v>
      </c>
      <c r="F17" s="30"/>
      <c r="G17" s="30"/>
    </row>
    <row r="18" spans="1:7" x14ac:dyDescent="0.25">
      <c r="A18" s="13" t="s">
        <v>40</v>
      </c>
      <c r="B18" s="9">
        <v>29</v>
      </c>
      <c r="C18" s="69">
        <v>0</v>
      </c>
      <c r="D18" s="69">
        <v>0</v>
      </c>
    </row>
    <row r="19" spans="1:7" x14ac:dyDescent="0.25">
      <c r="A19" s="14" t="s">
        <v>41</v>
      </c>
      <c r="B19" s="9"/>
      <c r="C19" s="68">
        <f>C17</f>
        <v>-386108052.6699999</v>
      </c>
      <c r="D19" s="68">
        <f>D17</f>
        <v>-81760138.280000001</v>
      </c>
    </row>
    <row r="20" spans="1:7" x14ac:dyDescent="0.25">
      <c r="A20" s="13" t="s">
        <v>42</v>
      </c>
      <c r="B20" s="11"/>
      <c r="C20" s="70">
        <v>0</v>
      </c>
      <c r="D20" s="70">
        <v>0</v>
      </c>
    </row>
    <row r="21" spans="1:7" x14ac:dyDescent="0.25">
      <c r="A21" s="14" t="s">
        <v>43</v>
      </c>
      <c r="B21" s="9"/>
      <c r="C21" s="68">
        <f>C22</f>
        <v>-386108052.6699999</v>
      </c>
      <c r="D21" s="68">
        <f>D22</f>
        <v>-81760138.280000001</v>
      </c>
    </row>
    <row r="22" spans="1:7" x14ac:dyDescent="0.25">
      <c r="A22" s="13" t="s">
        <v>44</v>
      </c>
      <c r="B22" s="9">
        <v>30</v>
      </c>
      <c r="C22" s="71">
        <f>C19</f>
        <v>-386108052.6699999</v>
      </c>
      <c r="D22" s="64">
        <f>D19</f>
        <v>-81760138.280000001</v>
      </c>
    </row>
    <row r="23" spans="1:7" x14ac:dyDescent="0.25">
      <c r="A23" s="15" t="s">
        <v>45</v>
      </c>
      <c r="B23" s="16"/>
      <c r="C23" s="71">
        <v>0</v>
      </c>
      <c r="D23" s="71">
        <v>0</v>
      </c>
    </row>
    <row r="24" spans="1:7" x14ac:dyDescent="0.25">
      <c r="C24" s="7"/>
    </row>
    <row r="25" spans="1:7" x14ac:dyDescent="0.25">
      <c r="C25" s="7"/>
    </row>
    <row r="26" spans="1:7" x14ac:dyDescent="0.25">
      <c r="A26" s="31" t="s">
        <v>24</v>
      </c>
      <c r="B26" s="33"/>
      <c r="C26" s="32" t="s">
        <v>111</v>
      </c>
      <c r="D26" s="32"/>
    </row>
    <row r="27" spans="1:7" x14ac:dyDescent="0.25">
      <c r="A27" s="33"/>
      <c r="B27" s="33"/>
      <c r="C27" s="34" t="s">
        <v>25</v>
      </c>
      <c r="D27" s="34"/>
    </row>
    <row r="28" spans="1:7" x14ac:dyDescent="0.25">
      <c r="A28" s="33"/>
      <c r="B28" s="33"/>
      <c r="C28" s="34"/>
      <c r="D28" s="34"/>
    </row>
    <row r="29" spans="1:7" x14ac:dyDescent="0.25">
      <c r="A29" s="31" t="s">
        <v>17</v>
      </c>
      <c r="B29" s="33"/>
      <c r="C29" s="32" t="s">
        <v>112</v>
      </c>
      <c r="D29" s="32"/>
    </row>
    <row r="30" spans="1:7" x14ac:dyDescent="0.25">
      <c r="A30" s="33"/>
      <c r="B30" s="33"/>
      <c r="C30" s="34" t="s">
        <v>25</v>
      </c>
      <c r="D30" s="34"/>
    </row>
    <row r="31" spans="1:7" x14ac:dyDescent="0.25">
      <c r="A31" s="33"/>
      <c r="B31" s="35" t="s">
        <v>26</v>
      </c>
      <c r="C31" s="33"/>
      <c r="D31" s="33"/>
    </row>
  </sheetData>
  <pageMargins left="0.7" right="0.7" top="0.75" bottom="0.75" header="0.3" footer="0.3"/>
  <pageSetup paperSize="9" scale="99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1:F49"/>
  <sheetViews>
    <sheetView zoomScale="80" zoomScaleNormal="80" workbookViewId="0">
      <selection activeCell="H21" sqref="H21"/>
    </sheetView>
  </sheetViews>
  <sheetFormatPr defaultColWidth="9.33203125" defaultRowHeight="15" x14ac:dyDescent="0.25"/>
  <cols>
    <col min="1" max="1" width="84.33203125" style="20" customWidth="1"/>
    <col min="2" max="2" width="28.5" style="20" customWidth="1"/>
    <col min="3" max="3" width="23.5" style="1" customWidth="1"/>
    <col min="4" max="4" width="9.33203125" style="1"/>
    <col min="5" max="5" width="15.83203125" style="1" customWidth="1"/>
    <col min="6" max="6" width="13.33203125" style="1" customWidth="1"/>
    <col min="7" max="16384" width="9.33203125" style="1"/>
  </cols>
  <sheetData>
    <row r="1" spans="1:3" x14ac:dyDescent="0.25">
      <c r="A1" s="2" t="s">
        <v>110</v>
      </c>
    </row>
    <row r="2" spans="1:3" x14ac:dyDescent="0.25">
      <c r="A2" s="1"/>
    </row>
    <row r="3" spans="1:3" x14ac:dyDescent="0.25">
      <c r="A3" s="18" t="s">
        <v>106</v>
      </c>
      <c r="B3" s="1"/>
    </row>
    <row r="4" spans="1:3" x14ac:dyDescent="0.25">
      <c r="A4" s="21" t="s">
        <v>100</v>
      </c>
      <c r="B4" s="36"/>
      <c r="C4" s="37"/>
    </row>
    <row r="5" spans="1:3" x14ac:dyDescent="0.25">
      <c r="A5" s="21"/>
      <c r="B5" s="36"/>
      <c r="C5" s="37"/>
    </row>
    <row r="6" spans="1:3" ht="15.75" thickBot="1" x14ac:dyDescent="0.3">
      <c r="A6" s="5"/>
      <c r="B6" s="59" t="s">
        <v>104</v>
      </c>
      <c r="C6" s="60" t="s">
        <v>105</v>
      </c>
    </row>
    <row r="7" spans="1:3" ht="15" customHeight="1" thickBot="1" x14ac:dyDescent="0.3">
      <c r="A7" s="117" t="s">
        <v>75</v>
      </c>
      <c r="B7" s="117"/>
      <c r="C7" s="117"/>
    </row>
    <row r="8" spans="1:3" ht="15" customHeight="1" thickBot="1" x14ac:dyDescent="0.3">
      <c r="A8" s="22" t="s">
        <v>76</v>
      </c>
      <c r="B8" s="91">
        <f>SUM(B9:B12)</f>
        <v>539622185.51000011</v>
      </c>
      <c r="C8" s="91">
        <f>SUM(C9:C12)</f>
        <v>196199179.74000001</v>
      </c>
    </row>
    <row r="9" spans="1:3" ht="15" customHeight="1" x14ac:dyDescent="0.25">
      <c r="A9" s="23" t="s">
        <v>116</v>
      </c>
      <c r="B9" s="92">
        <v>222240000</v>
      </c>
      <c r="C9" s="93">
        <f>186640000+5475000+338743.65</f>
        <v>192453743.65000001</v>
      </c>
    </row>
    <row r="10" spans="1:3" ht="15" customHeight="1" x14ac:dyDescent="0.25">
      <c r="A10" s="23" t="s">
        <v>18</v>
      </c>
      <c r="B10" s="92">
        <v>315860240.44</v>
      </c>
      <c r="C10" s="93">
        <v>3171836.31</v>
      </c>
    </row>
    <row r="11" spans="1:3" ht="15" customHeight="1" x14ac:dyDescent="0.25">
      <c r="A11" s="23" t="s">
        <v>77</v>
      </c>
      <c r="B11" s="92">
        <v>1521945.07</v>
      </c>
      <c r="C11" s="93">
        <v>573599.78</v>
      </c>
    </row>
    <row r="12" spans="1:3" ht="15" customHeight="1" thickBot="1" x14ac:dyDescent="0.3">
      <c r="A12" s="23" t="s">
        <v>9</v>
      </c>
      <c r="B12" s="92">
        <v>0</v>
      </c>
      <c r="C12" s="93">
        <v>0</v>
      </c>
    </row>
    <row r="13" spans="1:3" ht="15" customHeight="1" thickBot="1" x14ac:dyDescent="0.3">
      <c r="A13" s="24" t="s">
        <v>78</v>
      </c>
      <c r="B13" s="94">
        <f>SUM(B14:B19)</f>
        <v>393693692.87</v>
      </c>
      <c r="C13" s="94">
        <f>SUM(C14:C19)</f>
        <v>94861073.699999988</v>
      </c>
    </row>
    <row r="14" spans="1:3" ht="15" customHeight="1" x14ac:dyDescent="0.25">
      <c r="A14" s="23" t="s">
        <v>10</v>
      </c>
      <c r="B14" s="92">
        <v>290675719.57999998</v>
      </c>
      <c r="C14" s="93">
        <f>1528846.68+3171836.31</f>
        <v>4700682.99</v>
      </c>
    </row>
    <row r="15" spans="1:3" ht="15" customHeight="1" x14ac:dyDescent="0.25">
      <c r="A15" s="23" t="s">
        <v>19</v>
      </c>
      <c r="B15" s="92">
        <v>35956093.159999996</v>
      </c>
      <c r="C15" s="93">
        <v>0</v>
      </c>
    </row>
    <row r="16" spans="1:3" ht="15" customHeight="1" x14ac:dyDescent="0.25">
      <c r="A16" s="23" t="s">
        <v>20</v>
      </c>
      <c r="B16" s="92">
        <f>1459620.78-44560.28</f>
        <v>1415060.5</v>
      </c>
      <c r="C16" s="93">
        <v>1238696.48</v>
      </c>
    </row>
    <row r="17" spans="1:6" ht="15" customHeight="1" x14ac:dyDescent="0.25">
      <c r="A17" s="23" t="s">
        <v>21</v>
      </c>
      <c r="B17" s="92">
        <v>39975361.630000003</v>
      </c>
      <c r="C17" s="93">
        <v>58359879.229999997</v>
      </c>
    </row>
    <row r="18" spans="1:6" ht="15" customHeight="1" x14ac:dyDescent="0.25">
      <c r="A18" s="23" t="s">
        <v>22</v>
      </c>
      <c r="B18" s="92">
        <f>25517004+154454</f>
        <v>25671458</v>
      </c>
      <c r="C18" s="93">
        <f>30433485+128330</f>
        <v>30561815</v>
      </c>
    </row>
    <row r="19" spans="1:6" ht="15" customHeight="1" x14ac:dyDescent="0.25">
      <c r="A19" s="23" t="s">
        <v>11</v>
      </c>
      <c r="B19" s="92">
        <v>0</v>
      </c>
      <c r="C19" s="93">
        <v>0</v>
      </c>
    </row>
    <row r="20" spans="1:6" ht="15" customHeight="1" x14ac:dyDescent="0.25">
      <c r="A20" s="25" t="s">
        <v>79</v>
      </c>
      <c r="B20" s="95">
        <f>B8-B13</f>
        <v>145928492.6400001</v>
      </c>
      <c r="C20" s="95">
        <f>C8-C13</f>
        <v>101338106.04000002</v>
      </c>
      <c r="E20" s="30"/>
      <c r="F20" s="30"/>
    </row>
    <row r="21" spans="1:6" ht="15" customHeight="1" thickBot="1" x14ac:dyDescent="0.3">
      <c r="A21" s="26" t="s">
        <v>80</v>
      </c>
      <c r="B21" s="96"/>
      <c r="C21" s="96"/>
    </row>
    <row r="22" spans="1:6" ht="15" customHeight="1" thickBot="1" x14ac:dyDescent="0.3">
      <c r="A22" s="24" t="s">
        <v>76</v>
      </c>
      <c r="B22" s="94">
        <f>SUM(B23:B24)</f>
        <v>545498421.5</v>
      </c>
      <c r="C22" s="97">
        <f>SUM(C23:C24)</f>
        <v>0</v>
      </c>
    </row>
    <row r="23" spans="1:6" ht="15" customHeight="1" x14ac:dyDescent="0.25">
      <c r="A23" s="27" t="s">
        <v>81</v>
      </c>
      <c r="B23" s="92">
        <v>0</v>
      </c>
      <c r="C23" s="93">
        <v>0</v>
      </c>
    </row>
    <row r="24" spans="1:6" ht="15" customHeight="1" thickBot="1" x14ac:dyDescent="0.3">
      <c r="A24" s="23" t="s">
        <v>9</v>
      </c>
      <c r="B24" s="92">
        <v>545498421.5</v>
      </c>
      <c r="C24" s="93">
        <v>0</v>
      </c>
    </row>
    <row r="25" spans="1:6" ht="15" customHeight="1" thickBot="1" x14ac:dyDescent="0.3">
      <c r="A25" s="24" t="s">
        <v>78</v>
      </c>
      <c r="B25" s="94">
        <f>SUM(B26:B28)</f>
        <v>47873920.619999997</v>
      </c>
      <c r="C25" s="97">
        <f>SUM(C26:C28)</f>
        <v>77442580.489999995</v>
      </c>
    </row>
    <row r="26" spans="1:6" ht="15" customHeight="1" x14ac:dyDescent="0.25">
      <c r="A26" s="23" t="s">
        <v>12</v>
      </c>
      <c r="B26" s="92">
        <v>296337</v>
      </c>
      <c r="C26" s="93">
        <v>5703544</v>
      </c>
    </row>
    <row r="27" spans="1:6" ht="15" customHeight="1" x14ac:dyDescent="0.25">
      <c r="A27" s="23" t="s">
        <v>82</v>
      </c>
      <c r="B27" s="92">
        <v>0</v>
      </c>
      <c r="C27" s="93">
        <v>0</v>
      </c>
    </row>
    <row r="28" spans="1:6" ht="15" customHeight="1" thickBot="1" x14ac:dyDescent="0.3">
      <c r="A28" s="20" t="s">
        <v>11</v>
      </c>
      <c r="B28" s="98">
        <f>47873920.62-296337</f>
        <v>47577583.619999997</v>
      </c>
      <c r="C28" s="99">
        <f>77442580.49-C26</f>
        <v>71739036.489999995</v>
      </c>
    </row>
    <row r="29" spans="1:6" ht="15" customHeight="1" thickBot="1" x14ac:dyDescent="0.3">
      <c r="A29" s="28" t="s">
        <v>83</v>
      </c>
      <c r="B29" s="94">
        <f>B22-B25</f>
        <v>497624500.88</v>
      </c>
      <c r="C29" s="97">
        <f>C22-C25</f>
        <v>-77442580.489999995</v>
      </c>
      <c r="E29" s="30"/>
      <c r="F29" s="30"/>
    </row>
    <row r="30" spans="1:6" ht="15" customHeight="1" thickBot="1" x14ac:dyDescent="0.3">
      <c r="A30" s="29" t="s">
        <v>84</v>
      </c>
      <c r="B30" s="100"/>
      <c r="C30" s="100"/>
    </row>
    <row r="31" spans="1:6" ht="15" customHeight="1" thickBot="1" x14ac:dyDescent="0.3">
      <c r="A31" s="22" t="s">
        <v>76</v>
      </c>
      <c r="B31" s="94">
        <f>SUM(B32:B33)</f>
        <v>2440000000</v>
      </c>
      <c r="C31" s="94">
        <f>SUM(C32:C33)</f>
        <v>175000000</v>
      </c>
    </row>
    <row r="32" spans="1:6" ht="15" customHeight="1" x14ac:dyDescent="0.25">
      <c r="A32" s="20" t="s">
        <v>14</v>
      </c>
      <c r="B32" s="101">
        <v>0</v>
      </c>
      <c r="C32" s="102">
        <v>0</v>
      </c>
    </row>
    <row r="33" spans="1:6" ht="15" customHeight="1" thickBot="1" x14ac:dyDescent="0.3">
      <c r="A33" s="20" t="s">
        <v>9</v>
      </c>
      <c r="B33" s="101">
        <v>2440000000</v>
      </c>
      <c r="C33" s="102">
        <v>175000000</v>
      </c>
    </row>
    <row r="34" spans="1:6" ht="15" customHeight="1" thickBot="1" x14ac:dyDescent="0.3">
      <c r="A34" s="22" t="s">
        <v>78</v>
      </c>
      <c r="B34" s="94">
        <f>SUM(B35:B36)</f>
        <v>2955376148.5100002</v>
      </c>
      <c r="C34" s="94">
        <f>SUM(C35:C36)</f>
        <v>195221001.50999999</v>
      </c>
    </row>
    <row r="35" spans="1:6" ht="15" customHeight="1" x14ac:dyDescent="0.25">
      <c r="A35" s="20" t="s">
        <v>13</v>
      </c>
      <c r="B35" s="101">
        <v>195221001.50999999</v>
      </c>
      <c r="C35" s="102">
        <v>195221001.50999999</v>
      </c>
    </row>
    <row r="36" spans="1:6" ht="15" customHeight="1" thickBot="1" x14ac:dyDescent="0.3">
      <c r="A36" s="20" t="s">
        <v>23</v>
      </c>
      <c r="B36" s="98">
        <v>2760155147</v>
      </c>
      <c r="C36" s="99">
        <v>0</v>
      </c>
    </row>
    <row r="37" spans="1:6" ht="15" customHeight="1" thickBot="1" x14ac:dyDescent="0.3">
      <c r="A37" s="28" t="s">
        <v>85</v>
      </c>
      <c r="B37" s="103">
        <f>B31-B34</f>
        <v>-515376148.51000023</v>
      </c>
      <c r="C37" s="103">
        <f>C31-C34</f>
        <v>-20221001.50999999</v>
      </c>
      <c r="E37" s="30"/>
      <c r="F37" s="30"/>
    </row>
    <row r="38" spans="1:6" ht="15" customHeight="1" thickBot="1" x14ac:dyDescent="0.3">
      <c r="A38" s="28" t="s">
        <v>86</v>
      </c>
      <c r="B38" s="104">
        <v>0</v>
      </c>
      <c r="C38" s="105">
        <v>0</v>
      </c>
      <c r="E38" s="30"/>
    </row>
    <row r="39" spans="1:6" ht="15" customHeight="1" thickBot="1" x14ac:dyDescent="0.3">
      <c r="A39" s="28" t="s">
        <v>87</v>
      </c>
      <c r="B39" s="103">
        <f>B20+B29+B37+B38</f>
        <v>128176845.00999987</v>
      </c>
      <c r="C39" s="103">
        <f>C20+C29+C37+C38</f>
        <v>3674524.0400000364</v>
      </c>
      <c r="E39" s="30"/>
      <c r="F39" s="30"/>
    </row>
    <row r="40" spans="1:6" ht="15" customHeight="1" thickBot="1" x14ac:dyDescent="0.3">
      <c r="A40" s="28" t="s">
        <v>88</v>
      </c>
      <c r="B40" s="103">
        <v>53670243.850000001</v>
      </c>
      <c r="C40" s="105">
        <v>82457091.079999998</v>
      </c>
      <c r="E40" s="30"/>
      <c r="F40" s="30"/>
    </row>
    <row r="41" spans="1:6" ht="15" customHeight="1" thickBot="1" x14ac:dyDescent="0.3">
      <c r="A41" s="28" t="s">
        <v>89</v>
      </c>
      <c r="B41" s="103">
        <f>B40+B39</f>
        <v>181847088.85999987</v>
      </c>
      <c r="C41" s="103">
        <f>C40+C39</f>
        <v>86131615.120000035</v>
      </c>
    </row>
    <row r="42" spans="1:6" ht="15" customHeight="1" x14ac:dyDescent="0.25">
      <c r="B42" s="90"/>
      <c r="C42" s="7"/>
    </row>
    <row r="43" spans="1:6" ht="15" customHeight="1" x14ac:dyDescent="0.25"/>
    <row r="44" spans="1:6" x14ac:dyDescent="0.25">
      <c r="A44" s="73" t="s">
        <v>24</v>
      </c>
      <c r="B44" s="74" t="s">
        <v>111</v>
      </c>
      <c r="C44" s="74"/>
    </row>
    <row r="45" spans="1:6" x14ac:dyDescent="0.25">
      <c r="A45" s="17"/>
      <c r="B45" s="75" t="s">
        <v>25</v>
      </c>
      <c r="C45" s="75"/>
    </row>
    <row r="46" spans="1:6" x14ac:dyDescent="0.25">
      <c r="A46" s="17"/>
      <c r="B46" s="75"/>
      <c r="C46" s="75"/>
    </row>
    <row r="47" spans="1:6" x14ac:dyDescent="0.25">
      <c r="A47" s="73" t="s">
        <v>17</v>
      </c>
      <c r="B47" s="74" t="s">
        <v>112</v>
      </c>
      <c r="C47" s="74"/>
    </row>
    <row r="48" spans="1:6" x14ac:dyDescent="0.25">
      <c r="A48" s="17"/>
      <c r="B48" s="75" t="s">
        <v>25</v>
      </c>
      <c r="D48" s="75"/>
    </row>
    <row r="49" spans="1:4" x14ac:dyDescent="0.25">
      <c r="A49" s="76" t="s">
        <v>26</v>
      </c>
      <c r="C49" s="17"/>
      <c r="D49" s="17"/>
    </row>
  </sheetData>
  <mergeCells count="1">
    <mergeCell ref="A7:C7"/>
  </mergeCells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1:E35"/>
  <sheetViews>
    <sheetView zoomScale="80" zoomScaleNormal="80" workbookViewId="0">
      <selection activeCell="E26" sqref="E26"/>
    </sheetView>
  </sheetViews>
  <sheetFormatPr defaultColWidth="24.33203125" defaultRowHeight="15" x14ac:dyDescent="0.25"/>
  <cols>
    <col min="1" max="1" width="50.5" style="1" customWidth="1"/>
    <col min="2" max="3" width="23.6640625" style="1" customWidth="1"/>
    <col min="4" max="4" width="25.83203125" style="1" customWidth="1"/>
    <col min="5" max="16384" width="24.33203125" style="1"/>
  </cols>
  <sheetData>
    <row r="1" spans="1:5" x14ac:dyDescent="0.25">
      <c r="A1" s="2" t="s">
        <v>110</v>
      </c>
    </row>
    <row r="3" spans="1:5" x14ac:dyDescent="0.25">
      <c r="A3" s="22" t="s">
        <v>115</v>
      </c>
    </row>
    <row r="4" spans="1:5" x14ac:dyDescent="0.25">
      <c r="A4" s="21" t="s">
        <v>100</v>
      </c>
    </row>
    <row r="5" spans="1:5" x14ac:dyDescent="0.25">
      <c r="D5" s="30"/>
    </row>
    <row r="6" spans="1:5" ht="43.5" thickBot="1" x14ac:dyDescent="0.3">
      <c r="A6" s="52" t="s">
        <v>90</v>
      </c>
      <c r="B6" s="72" t="s">
        <v>62</v>
      </c>
      <c r="C6" s="72" t="s">
        <v>109</v>
      </c>
      <c r="D6" s="72" t="s">
        <v>27</v>
      </c>
      <c r="E6" s="72" t="s">
        <v>8</v>
      </c>
    </row>
    <row r="7" spans="1:5" x14ac:dyDescent="0.25">
      <c r="A7" s="53" t="s">
        <v>98</v>
      </c>
      <c r="B7" s="77">
        <f>ф1!D43</f>
        <v>10000000</v>
      </c>
      <c r="C7" s="77">
        <f>ф1!D44</f>
        <v>0</v>
      </c>
      <c r="D7" s="78">
        <f>ф1!D45</f>
        <v>848591000</v>
      </c>
      <c r="E7" s="77">
        <f>D7+B7</f>
        <v>858591000</v>
      </c>
    </row>
    <row r="8" spans="1:5" ht="15.75" thickBot="1" x14ac:dyDescent="0.3">
      <c r="A8" s="54" t="s">
        <v>91</v>
      </c>
      <c r="B8" s="79"/>
      <c r="C8" s="79"/>
      <c r="D8" s="79"/>
      <c r="E8" s="79"/>
    </row>
    <row r="9" spans="1:5" ht="15.75" thickBot="1" x14ac:dyDescent="0.3">
      <c r="A9" s="53" t="s">
        <v>92</v>
      </c>
      <c r="B9" s="80">
        <f>B7+B8</f>
        <v>10000000</v>
      </c>
      <c r="C9" s="80">
        <f t="shared" ref="C9" si="0">C7+C8</f>
        <v>0</v>
      </c>
      <c r="D9" s="80">
        <f>D7+D8</f>
        <v>848591000</v>
      </c>
      <c r="E9" s="80">
        <f>E7+E8</f>
        <v>858591000</v>
      </c>
    </row>
    <row r="10" spans="1:5" x14ac:dyDescent="0.25">
      <c r="A10" s="53" t="s">
        <v>93</v>
      </c>
      <c r="B10" s="77">
        <v>0</v>
      </c>
      <c r="C10" s="77">
        <f>C11</f>
        <v>0</v>
      </c>
      <c r="D10" s="77">
        <f>D11</f>
        <v>-590285100.69000006</v>
      </c>
      <c r="E10" s="77">
        <f>E11</f>
        <v>-590285100.69000006</v>
      </c>
    </row>
    <row r="11" spans="1:5" x14ac:dyDescent="0.25">
      <c r="A11" s="54" t="s">
        <v>94</v>
      </c>
      <c r="B11" s="81"/>
      <c r="C11" s="81"/>
      <c r="D11" s="81">
        <f>ф1!E45</f>
        <v>-590285100.69000006</v>
      </c>
      <c r="E11" s="81">
        <f>D11</f>
        <v>-590285100.69000006</v>
      </c>
    </row>
    <row r="12" spans="1:5" ht="15.75" thickBot="1" x14ac:dyDescent="0.3">
      <c r="A12" s="54" t="s">
        <v>95</v>
      </c>
      <c r="B12" s="80"/>
      <c r="C12" s="80"/>
      <c r="D12" s="82" t="s">
        <v>6</v>
      </c>
      <c r="E12" s="80" t="s">
        <v>6</v>
      </c>
    </row>
    <row r="13" spans="1:5" x14ac:dyDescent="0.25">
      <c r="A13" s="53" t="s">
        <v>107</v>
      </c>
      <c r="B13" s="77">
        <f>B10+B9</f>
        <v>10000000</v>
      </c>
      <c r="C13" s="77">
        <f>C10+C9</f>
        <v>0</v>
      </c>
      <c r="D13" s="77">
        <f>D10+D9</f>
        <v>258305899.30999994</v>
      </c>
      <c r="E13" s="77">
        <f>E10+E9</f>
        <v>268305899.30999994</v>
      </c>
    </row>
    <row r="14" spans="1:5" s="106" customFormat="1" x14ac:dyDescent="0.25">
      <c r="D14" s="107">
        <f>D13-ф1!C45</f>
        <v>0</v>
      </c>
      <c r="E14" s="108">
        <f>E13-ф1!C46</f>
        <v>0</v>
      </c>
    </row>
    <row r="15" spans="1:5" x14ac:dyDescent="0.25">
      <c r="D15" s="7"/>
      <c r="E15" s="7"/>
    </row>
    <row r="17" spans="1:5" x14ac:dyDescent="0.25">
      <c r="A17" s="73" t="s">
        <v>24</v>
      </c>
      <c r="B17" s="17"/>
      <c r="C17" s="17"/>
      <c r="D17" s="74" t="s">
        <v>111</v>
      </c>
      <c r="E17" s="74"/>
    </row>
    <row r="18" spans="1:5" x14ac:dyDescent="0.25">
      <c r="A18" s="17"/>
      <c r="B18" s="17"/>
      <c r="C18" s="17"/>
      <c r="D18" s="75" t="s">
        <v>25</v>
      </c>
      <c r="E18" s="75"/>
    </row>
    <row r="19" spans="1:5" x14ac:dyDescent="0.25">
      <c r="A19" s="17"/>
      <c r="B19" s="17"/>
      <c r="C19" s="17"/>
      <c r="D19" s="75"/>
      <c r="E19" s="75"/>
    </row>
    <row r="20" spans="1:5" x14ac:dyDescent="0.25">
      <c r="A20" s="73" t="s">
        <v>17</v>
      </c>
      <c r="B20" s="17"/>
      <c r="C20" s="17"/>
      <c r="D20" s="74" t="s">
        <v>112</v>
      </c>
      <c r="E20" s="74"/>
    </row>
    <row r="21" spans="1:5" x14ac:dyDescent="0.25">
      <c r="A21" s="17"/>
      <c r="B21" s="17"/>
      <c r="C21" s="17"/>
      <c r="D21" s="75" t="s">
        <v>25</v>
      </c>
      <c r="E21" s="75"/>
    </row>
    <row r="22" spans="1:5" x14ac:dyDescent="0.25">
      <c r="A22" s="17"/>
      <c r="B22" s="76" t="s">
        <v>26</v>
      </c>
      <c r="C22" s="76"/>
      <c r="D22" s="17"/>
      <c r="E22" s="17"/>
    </row>
    <row r="34" spans="4:4" x14ac:dyDescent="0.25">
      <c r="D34" s="12"/>
    </row>
    <row r="35" spans="4:4" x14ac:dyDescent="0.25">
      <c r="D35" s="19"/>
    </row>
  </sheetData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ф1!Область_печати</vt:lpstr>
      <vt:lpstr>ф2!Область_печати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Самарцева</dc:creator>
  <cp:lastModifiedBy>Олег Савеленко</cp:lastModifiedBy>
  <cp:lastPrinted>2022-11-13T16:37:53Z</cp:lastPrinted>
  <dcterms:created xsi:type="dcterms:W3CDTF">2020-05-21T16:09:29Z</dcterms:created>
  <dcterms:modified xsi:type="dcterms:W3CDTF">2022-11-23T03:48:18Z</dcterms:modified>
</cp:coreProperties>
</file>