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35" windowHeight="12270" activeTab="0"/>
  </bookViews>
  <sheets>
    <sheet name="ф.1" sheetId="1" r:id="rId1"/>
    <sheet name="ф.2" sheetId="2" r:id="rId2"/>
    <sheet name="ф.3" sheetId="3" r:id="rId3"/>
    <sheet name="ф.4" sheetId="4" r:id="rId4"/>
  </sheets>
  <externalReferences>
    <externalReference r:id="rId7"/>
    <externalReference r:id="rId8"/>
  </externalReferences>
  <definedNames>
    <definedName name="CashFlows" localSheetId="2">'ф.3'!$A$15</definedName>
    <definedName name="_xlnm.Print_Area" localSheetId="0">'ф.1'!$A$1:$C$74</definedName>
    <definedName name="_xlnm.Print_Area" localSheetId="1">'ф.2'!$A$1:$E$127</definedName>
  </definedNames>
  <calcPr fullCalcOnLoad="1"/>
</workbook>
</file>

<file path=xl/sharedStrings.xml><?xml version="1.0" encoding="utf-8"?>
<sst xmlns="http://schemas.openxmlformats.org/spreadsheetml/2006/main" count="261" uniqueCount="198">
  <si>
    <t>ОТЧЕТ О ФИНАНСОВОМ ПОЛОЖЕНИИ</t>
  </si>
  <si>
    <t xml:space="preserve">(консолидированный) </t>
  </si>
  <si>
    <t>АО "Цеснабанк"</t>
  </si>
  <si>
    <t>(с учетом заключительных оборотов)</t>
  </si>
  <si>
    <t>тыс. тенге</t>
  </si>
  <si>
    <t>АКТИВЫ</t>
  </si>
  <si>
    <t xml:space="preserve">Денежные средства и их эквиваленты  </t>
  </si>
  <si>
    <t>Счета и депозиты в банках и прочих финансовых институтах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</si>
  <si>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</si>
  <si>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- находящиеся в собственности Группы</t>
  </si>
  <si>
    <t>- обремененные залогом по сделкам “РЕПО”</t>
  </si>
  <si>
    <t>Финансовые активы, имеющиеся в наличии для продажи</t>
  </si>
  <si>
    <t>Кредиты, выданные клиентам</t>
  </si>
  <si>
    <t>Инвестиции, удерживаемые до срока погашения</t>
  </si>
  <si>
    <t>Основные средства и нематериальные активы</t>
  </si>
  <si>
    <t>Инвестиционная собственность</t>
  </si>
  <si>
    <t>Инвестиции в субординированный долг</t>
  </si>
  <si>
    <t xml:space="preserve">Текущий налоговый актив </t>
  </si>
  <si>
    <t xml:space="preserve">Отложенный налоговый актив </t>
  </si>
  <si>
    <t>Прочие активы</t>
  </si>
  <si>
    <t>Итого активов</t>
  </si>
  <si>
    <t>ОБЯЗАТЕЛЬСТВА</t>
  </si>
  <si>
    <t>Счета и депозиты банков и прочих финансовых институтов</t>
  </si>
  <si>
    <t>Текущие счета и депозиты клиентов</t>
  </si>
  <si>
    <t>Субординированный долг</t>
  </si>
  <si>
    <t>Кредиторская задолженность по сделкам "репо"</t>
  </si>
  <si>
    <t>Прочие обязательства</t>
  </si>
  <si>
    <t>Итого обязательств</t>
  </si>
  <si>
    <t>Капитал</t>
  </si>
  <si>
    <t>Акционерный капитал</t>
  </si>
  <si>
    <t>Дополнительный оплаченный капитал</t>
  </si>
  <si>
    <t>Резерв по переоценке земельных участков и зданий</t>
  </si>
  <si>
    <t>Резерв по переоценке финансовых активов, имеющихся в наличии для продажи</t>
  </si>
  <si>
    <t xml:space="preserve">Резерв по общим банковским и страховым рискам </t>
  </si>
  <si>
    <t>Всего капитала, причитающегося акционерам Группы</t>
  </si>
  <si>
    <t>Доля неконтролирующих акционеров</t>
  </si>
  <si>
    <t>Всего капитала</t>
  </si>
  <si>
    <t>*    неаудированный отчет</t>
  </si>
  <si>
    <t>Главный бухгалтер</t>
  </si>
  <si>
    <t>Багаутдинова Н.М.</t>
  </si>
  <si>
    <t xml:space="preserve">      Исполнитель: </t>
  </si>
  <si>
    <r>
      <t xml:space="preserve">    </t>
    </r>
    <r>
      <rPr>
        <sz val="15"/>
        <rFont val="Wingdings"/>
        <family val="0"/>
      </rPr>
      <t>?</t>
    </r>
    <r>
      <rPr>
        <sz val="10"/>
        <rFont val="Times New Roman"/>
        <family val="1"/>
      </rPr>
      <t xml:space="preserve"> Зайченко Н.В.</t>
    </r>
  </si>
  <si>
    <r>
      <t xml:space="preserve">  '</t>
    </r>
    <r>
      <rPr>
        <sz val="7"/>
        <rFont val="Times New Roman"/>
        <family val="1"/>
      </rPr>
      <t xml:space="preserve">  </t>
    </r>
    <r>
      <rPr>
        <sz val="8"/>
        <rFont val="Times New Roman"/>
        <family val="1"/>
      </rPr>
      <t xml:space="preserve">(7172) </t>
    </r>
    <r>
      <rPr>
        <i/>
        <sz val="8"/>
        <rFont val="Times New Roman"/>
        <family val="1"/>
      </rPr>
      <t xml:space="preserve"> 770-793</t>
    </r>
  </si>
  <si>
    <t>Дата подписания: 12.07.2013г.</t>
  </si>
  <si>
    <t>Всего обязательств и капитала</t>
  </si>
  <si>
    <t>Нераспределенная прибыль</t>
  </si>
  <si>
    <t>Отложенное налоговое обязательство</t>
  </si>
  <si>
    <t>Долговые ценные бумаги выпущенные</t>
  </si>
  <si>
    <t>ОТЧЕТ О ПРИБЫЛИ ИЛИ УБЫТКЕ И ПРОЧЕМ СОВОКУПНОМ ДОХОДЕ</t>
  </si>
  <si>
    <t>12 месяцев 2012 г*.</t>
  </si>
  <si>
    <t>Процентные доходы</t>
  </si>
  <si>
    <t>Процентные расходы</t>
  </si>
  <si>
    <t xml:space="preserve">Чистый процентный доход </t>
  </si>
  <si>
    <t>Комиссионные доходы</t>
  </si>
  <si>
    <t>Комиссионные расходы</t>
  </si>
  <si>
    <t>Чистый  комиссионный доход</t>
  </si>
  <si>
    <t xml:space="preserve">Чистый (убыток)/прибыль от операций с финансовыми инструментами, оцениваемыми по справедливой стоимости, изменения которой отражаются в составе прибыли или убытка за период </t>
  </si>
  <si>
    <t>Чистая прибыль от операций с иностранной валютой</t>
  </si>
  <si>
    <t>Чистая прибыль от операций с финансовыми активами, имеющимися в наличии для продажи</t>
  </si>
  <si>
    <t>(Убыток)/доход от инвестиции в ассоциированное предприятие</t>
  </si>
  <si>
    <t>Дивидендный доход</t>
  </si>
  <si>
    <t>Прочие доходы</t>
  </si>
  <si>
    <t>Убытки от обесценения</t>
  </si>
  <si>
    <t>Расходы на персонал</t>
  </si>
  <si>
    <t>Прочие общие административные расходы</t>
  </si>
  <si>
    <t xml:space="preserve">Прочие операционные расходы </t>
  </si>
  <si>
    <t>Прибыль до налогообложения</t>
  </si>
  <si>
    <t>Расход по подоходному налогу</t>
  </si>
  <si>
    <t>Прибыль за период</t>
  </si>
  <si>
    <t>Прибыль, причитающаяся:</t>
  </si>
  <si>
    <t>- акционерам Банка</t>
  </si>
  <si>
    <t>- неконтролирующим акционерам</t>
  </si>
  <si>
    <t>Резерв по переоценке финансовых активов, имеющихся в наличии для продажи:</t>
  </si>
  <si>
    <t xml:space="preserve"> - чистое изменение справедливой стоимости </t>
  </si>
  <si>
    <t xml:space="preserve"> - чистое изменение справедливой стоимости, перенесенное в состав прибыли или убытка</t>
  </si>
  <si>
    <t>Курсовые разницы при пересчете показателей зарубежных предприятий из других валют</t>
  </si>
  <si>
    <t>Всего совокупного дохода, причитающегося:</t>
  </si>
  <si>
    <t>Всего совокупного дохода за период</t>
  </si>
  <si>
    <t>Доля относящаяся к  Банку</t>
  </si>
  <si>
    <t>Неконтролируемая доля</t>
  </si>
  <si>
    <t xml:space="preserve">* неаудированный </t>
  </si>
  <si>
    <t xml:space="preserve"> Жақсыбек Д.Ә. </t>
  </si>
  <si>
    <t xml:space="preserve">        Исполнитель:</t>
  </si>
  <si>
    <t>ДВИЖЕНИЕ ДЕНЕЖНЫХ СРЕДСТВ ОТ ОПЕРАЦИОННОЙ ДЕЯТЕЛЬНОСТИ</t>
  </si>
  <si>
    <t>Чистые поступления по операциям с иностранной валютой</t>
  </si>
  <si>
    <t>Дивиденды полученные</t>
  </si>
  <si>
    <t>Поступления по прочим доходам</t>
  </si>
  <si>
    <t xml:space="preserve">Расходы на персонал и прочие общие и административные расходы </t>
  </si>
  <si>
    <t>(Увеличение) уменьшение операционных активов</t>
  </si>
  <si>
    <t>Увеличение (уменьшение) операционных обязательств</t>
  </si>
  <si>
    <t xml:space="preserve">Текущие счета и депозиты клиентов </t>
  </si>
  <si>
    <t>Кредиторская задолженность по сделкам «репо»</t>
  </si>
  <si>
    <t xml:space="preserve">Прочие обязательства </t>
  </si>
  <si>
    <t>Чистое поступление денежных средств от операционной деятельности до уплаты подоходного налога</t>
  </si>
  <si>
    <t>Подоходный налог уплаченный</t>
  </si>
  <si>
    <t>ДВИЖЕНИЕ ДЕНЕЖНЫХ СРЕДСТВ ОТ ИНВЕСТИЦИОННОЙ ДЕЯТЕЛЬНОСТИ</t>
  </si>
  <si>
    <t xml:space="preserve">Приобретение финансовых активов, имеющихся в наличии для продажи </t>
  </si>
  <si>
    <t>Продажа и погашение финансовых активов, имеющихся в наличии для продажи</t>
  </si>
  <si>
    <t>Приобретения инвестиций, удерживаемых до срока погашения</t>
  </si>
  <si>
    <t>Погашение инвестиций, удерживаемых до срока погашения</t>
  </si>
  <si>
    <t xml:space="preserve">Приобретение основных средств и нематериальных активов </t>
  </si>
  <si>
    <t>Возмещаемый аванс</t>
  </si>
  <si>
    <t>Приобретение доли меньшинства</t>
  </si>
  <si>
    <t>ДВИЖЕНИЕ ДЕНЕЖНЫХ СРЕДСТВ ОТ ФИНАНСОВОЙ ДЕЯТЕЛЬНОСТИ</t>
  </si>
  <si>
    <t>Погашение субординированного долга</t>
  </si>
  <si>
    <t>Погашение долговых ценных бумаг</t>
  </si>
  <si>
    <t>Размещение долговых ценных бумаг выпущенных</t>
  </si>
  <si>
    <t>Поступления от выпуска акционерного капитала</t>
  </si>
  <si>
    <t>Выкуп собственных акций</t>
  </si>
  <si>
    <t>Влияние изменения курсов обмена на денежные средства и их эквиваленты</t>
  </si>
  <si>
    <t>Денежные средства и их эквиваленты на начало года</t>
  </si>
  <si>
    <t>Отчет о движении денежных средств (прямой метод)</t>
  </si>
  <si>
    <t>Выпуск акций</t>
  </si>
  <si>
    <t>* неаудированный</t>
  </si>
  <si>
    <t xml:space="preserve">                                                                     </t>
  </si>
  <si>
    <t>Исполнитель: Зайченко Н.В.</t>
  </si>
  <si>
    <t>тел: 8(7172) 770-793</t>
  </si>
  <si>
    <t>тыс.тенге</t>
  </si>
  <si>
    <r>
      <t>Поступления от продажи основных средств</t>
    </r>
    <r>
      <rPr>
        <sz val="11"/>
        <color indexed="8"/>
        <rFont val="Times New Roman"/>
        <family val="1"/>
      </rPr>
      <t xml:space="preserve"> </t>
    </r>
  </si>
  <si>
    <t>Текущее налоговое обязательство</t>
  </si>
  <si>
    <t xml:space="preserve">  ОТЧЕТ ОБ ИЗМЕНЕНИЯХ В КАПИТАЛЕ</t>
  </si>
  <si>
    <t>(консолидированный)</t>
  </si>
  <si>
    <t>АО 'ЦЕСНАБАНК'</t>
  </si>
  <si>
    <t>Акционерный  капитал</t>
  </si>
  <si>
    <t xml:space="preserve">Резерв по переоценке земельных участков и зданий
 </t>
  </si>
  <si>
    <t xml:space="preserve">Резерв по  переоценке 
финансовых
активов, 
имеющихся в наличии для продажи
</t>
  </si>
  <si>
    <t xml:space="preserve">Накопленный 
 резерв по  переводу в 
 валюту 
представления 
 данных
</t>
  </si>
  <si>
    <t>Резерв по общим банковским и страховым рискам</t>
  </si>
  <si>
    <t>Всего</t>
  </si>
  <si>
    <t>Всего совокупного дохода</t>
  </si>
  <si>
    <t>Прочий совокупный доход</t>
  </si>
  <si>
    <t>Чистое изменение справедливой стоимости финансовых активов, имеющихся в наличии для продажи</t>
  </si>
  <si>
    <t>Курсовые разницы при пересчете показателей иностранных подразделений из других валют</t>
  </si>
  <si>
    <t xml:space="preserve">Операции с собственниками, отраженные непосредственно в составе капитала </t>
  </si>
  <si>
    <t>Собственные акции, выкупленные у акционеров</t>
  </si>
  <si>
    <t>Амортизация фонда переоценки основных средств</t>
  </si>
  <si>
    <t>Перевод в обязательный резерв</t>
  </si>
  <si>
    <t>Остаток по состоянию на 1 января 2013 года*</t>
  </si>
  <si>
    <t>Динамический резер</t>
  </si>
  <si>
    <t>Дивидеды по акциям</t>
  </si>
  <si>
    <t>Остаток по состоянию на 1 января 2014 года*</t>
  </si>
  <si>
    <t>Дебиторская задолженность по сделкам "обратного репо"</t>
  </si>
  <si>
    <t>Динамический резерв</t>
  </si>
  <si>
    <t>Даму</t>
  </si>
  <si>
    <t>ДАМУ</t>
  </si>
  <si>
    <t>Статьи, которые были или могут быть впоследствии реклассифицированы в состав прибыли или убытка:</t>
  </si>
  <si>
    <t>Всего статей, которые были или могут быть впоследствии реклассифицированы в состав прибыли или убытка</t>
  </si>
  <si>
    <t>Всего прочего совокупного дохода</t>
  </si>
  <si>
    <t>Дебиторская задолженность по  сделкам "обратного репо"</t>
  </si>
  <si>
    <t>Средства Правительства и местных исполнительных органов Республики Казахстан</t>
  </si>
  <si>
    <t>Прочие операционные доходы</t>
  </si>
  <si>
    <t>Статьи, которые были ли могут быть впоследствии реклассифицированы в состав прибыли или убытка:</t>
  </si>
  <si>
    <t>Итого статей, которые были или могут быть впоследствии реклассифицированы в состав прибыли или убытка</t>
  </si>
  <si>
    <t>Прочий совокупный доход за период</t>
  </si>
  <si>
    <t>Общий совокупный доход за период</t>
  </si>
  <si>
    <t>Страховые претензии начисленные</t>
  </si>
  <si>
    <t>Доля перестраховщиков в начисленных страховых претензиях</t>
  </si>
  <si>
    <t>Страховые претензии начисленные, за вычетом перестрахования</t>
  </si>
  <si>
    <t>Изменение в резервах по договорам перестрахования, брутто</t>
  </si>
  <si>
    <t>Страховые претензии начисленные, нетто</t>
  </si>
  <si>
    <t>Начисленные страховые премии, брутто</t>
  </si>
  <si>
    <t>Страховые премии полученные</t>
  </si>
  <si>
    <t>Страховые премии, выплаченные перестраховщикам</t>
  </si>
  <si>
    <t xml:space="preserve">Страховые претензии выплаченные </t>
  </si>
  <si>
    <t>Чистые поступления по операциям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</si>
  <si>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>Задолженность перед Правительством Республики Казахстан</t>
  </si>
  <si>
    <t>Размещение субординированного долга</t>
  </si>
  <si>
    <t>Движение денежных средств от операционной деятельности</t>
  </si>
  <si>
    <t>Поступление денежных средств от финансовой деятельности</t>
  </si>
  <si>
    <t>Чистое увеличение денежных средств и их эквивалентов</t>
  </si>
  <si>
    <t>Денежные средства и их эквиваленты на конец периода</t>
  </si>
  <si>
    <t>Дополнительно оплаченный капитал</t>
  </si>
  <si>
    <t>Всего операций с собственниками</t>
  </si>
  <si>
    <t>Чистое изменение справедливой стоимости, перенесенное в состав прибыли или убытка</t>
  </si>
  <si>
    <t xml:space="preserve">Использование денежных средств в инвестиционной деятельности </t>
  </si>
  <si>
    <t xml:space="preserve">  по состоянию на 30 сентября 2014 г.</t>
  </si>
  <si>
    <t xml:space="preserve"> 30.09.2014 г.*</t>
  </si>
  <si>
    <t xml:space="preserve"> 31.12.2013 г.*</t>
  </si>
  <si>
    <t>за 9 месяцев, закончившиеся 30.09.2014 г.</t>
  </si>
  <si>
    <t>9 месяцев 2014 г.*</t>
  </si>
  <si>
    <t>9 месяцев 2013 г.*</t>
  </si>
  <si>
    <t>по состоянию на 30.09.2014 г.</t>
  </si>
  <si>
    <t>Остаток по состоянию на 30 сентября 2013 года*</t>
  </si>
  <si>
    <t>Остаток по состоянию на 30 сентября 2014 года*</t>
  </si>
  <si>
    <t>за 9 месяцев, закончившиеся 30.09.2014г.</t>
  </si>
  <si>
    <t>9 месяцев 2014г.*</t>
  </si>
  <si>
    <t>9 месяцев 2013г.*</t>
  </si>
  <si>
    <t>6</t>
  </si>
  <si>
    <t>7</t>
  </si>
  <si>
    <t>8</t>
  </si>
  <si>
    <t>9</t>
  </si>
  <si>
    <t>10</t>
  </si>
  <si>
    <t>11</t>
  </si>
  <si>
    <t>Председатель Правления</t>
  </si>
  <si>
    <t>Жақсыбек Д.Ә.</t>
  </si>
  <si>
    <t>Балансовая стоимость одной простой акции по состоянию на 30.09.2014 г. составляет 2319 тенге.</t>
  </si>
  <si>
    <t>Балансовая стоимость одной привилегированной акции по состоянию на 30.09.2014 г. составляет 1075 тенге.</t>
  </si>
  <si>
    <t>Базовая прибыль/(убыток) на одну простую акцию по состоянию на 30.09.2014 составляет 347 тенге.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</si>
</sst>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-* #,##0_р_._-;\-* #,##0_р_._-;_-* &quot;-&quot;??_р_._-;_-@_-"/>
    <numFmt numFmtId="166" formatCode="#,###"/>
    <numFmt numFmtId="167" formatCode="_(* #,##0_);_(* \(#,##0\);_(* &quot;-&quot;??_);_(@_)"/>
    <numFmt numFmtId="168" formatCode="0.0000"/>
    <numFmt numFmtId="169" formatCode="_(* #,##0_);_(* \(#,##0\);_(* &quot;-&quot;_);_(@_)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5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5"/>
      <name val="Times New Roman"/>
      <family val="1"/>
    </font>
    <font>
      <sz val="15"/>
      <name val="Wingdings"/>
      <family val="0"/>
    </font>
    <font>
      <sz val="10"/>
      <name val="Wingdings 2"/>
      <family val="1"/>
    </font>
    <font>
      <sz val="7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sz val="14"/>
      <color indexed="48"/>
      <name val="Times New Roman"/>
      <family val="1"/>
    </font>
    <font>
      <sz val="13"/>
      <color indexed="4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13"/>
      <color indexed="9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2"/>
      <color indexed="10"/>
      <name val="Arial Cyr"/>
      <family val="0"/>
    </font>
    <font>
      <b/>
      <sz val="12"/>
      <name val="Times New Roman Cyr"/>
      <family val="0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2"/>
      <color indexed="9"/>
      <name val="Times New Roman"/>
      <family val="1"/>
    </font>
    <font>
      <sz val="14"/>
      <color indexed="9"/>
      <name val="Times New Roman"/>
      <family val="1"/>
    </font>
    <font>
      <sz val="11"/>
      <name val="Calibri"/>
      <family val="2"/>
    </font>
    <font>
      <sz val="12"/>
      <color indexed="9"/>
      <name val="Times New Roman"/>
      <family val="1"/>
    </font>
    <font>
      <sz val="10"/>
      <color indexed="9"/>
      <name val="Arial Cyr"/>
      <family val="0"/>
    </font>
    <font>
      <sz val="11"/>
      <color indexed="9"/>
      <name val="Calibri"/>
      <family val="2"/>
    </font>
    <font>
      <sz val="12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2"/>
      <color theme="0"/>
      <name val="Times New Roman"/>
      <family val="1"/>
    </font>
    <font>
      <sz val="12"/>
      <color theme="0"/>
      <name val="Arial Cyr"/>
      <family val="0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36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7" fillId="0" borderId="0" xfId="52" applyFont="1" applyFill="1" applyAlignment="1">
      <alignment horizontal="right"/>
      <protection/>
    </xf>
    <xf numFmtId="0" fontId="2" fillId="0" borderId="10" xfId="0" applyFont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2" fillId="0" borderId="14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49" fontId="2" fillId="33" borderId="15" xfId="0" applyNumberFormat="1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2" fillId="33" borderId="15" xfId="0" applyFont="1" applyFill="1" applyBorder="1" applyAlignment="1">
      <alignment wrapText="1"/>
    </xf>
    <xf numFmtId="0" fontId="0" fillId="33" borderId="0" xfId="0" applyFill="1" applyAlignment="1">
      <alignment/>
    </xf>
    <xf numFmtId="0" fontId="2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166" fontId="4" fillId="0" borderId="12" xfId="0" applyNumberFormat="1" applyFont="1" applyFill="1" applyBorder="1" applyAlignment="1">
      <alignment horizontal="right" wrapText="1" indent="1"/>
    </xf>
    <xf numFmtId="0" fontId="4" fillId="0" borderId="11" xfId="0" applyFont="1" applyBorder="1" applyAlignment="1">
      <alignment wrapText="1"/>
    </xf>
    <xf numFmtId="3" fontId="2" fillId="0" borderId="13" xfId="0" applyNumberFormat="1" applyFont="1" applyFill="1" applyBorder="1" applyAlignment="1">
      <alignment/>
    </xf>
    <xf numFmtId="166" fontId="2" fillId="0" borderId="0" xfId="0" applyNumberFormat="1" applyFont="1" applyAlignment="1">
      <alignment/>
    </xf>
    <xf numFmtId="167" fontId="2" fillId="0" borderId="15" xfId="0" applyNumberFormat="1" applyFont="1" applyFill="1" applyBorder="1" applyAlignment="1">
      <alignment horizontal="right" wrapText="1" indent="1"/>
    </xf>
    <xf numFmtId="0" fontId="4" fillId="0" borderId="12" xfId="0" applyFont="1" applyBorder="1" applyAlignment="1">
      <alignment wrapText="1"/>
    </xf>
    <xf numFmtId="0" fontId="2" fillId="0" borderId="18" xfId="0" applyFont="1" applyBorder="1" applyAlignment="1">
      <alignment wrapText="1"/>
    </xf>
    <xf numFmtId="167" fontId="2" fillId="0" borderId="18" xfId="0" applyNumberFormat="1" applyFont="1" applyFill="1" applyBorder="1" applyAlignment="1">
      <alignment horizontal="right" wrapText="1" indent="1"/>
    </xf>
    <xf numFmtId="167" fontId="4" fillId="0" borderId="12" xfId="0" applyNumberFormat="1" applyFont="1" applyFill="1" applyBorder="1" applyAlignment="1">
      <alignment horizontal="right" wrapText="1" indent="1"/>
    </xf>
    <xf numFmtId="166" fontId="2" fillId="0" borderId="0" xfId="0" applyNumberFormat="1" applyFont="1" applyFill="1" applyAlignment="1">
      <alignment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164" fontId="4" fillId="0" borderId="0" xfId="64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21" fillId="0" borderId="0" xfId="0" applyFont="1" applyAlignment="1">
      <alignment/>
    </xf>
    <xf numFmtId="43" fontId="22" fillId="0" borderId="0" xfId="67" applyFont="1" applyFill="1" applyBorder="1" applyAlignment="1">
      <alignment horizontal="center" vertical="top"/>
    </xf>
    <xf numFmtId="16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68" fontId="2" fillId="33" borderId="0" xfId="0" applyNumberFormat="1" applyFont="1" applyFill="1" applyAlignment="1">
      <alignment/>
    </xf>
    <xf numFmtId="164" fontId="2" fillId="33" borderId="0" xfId="67" applyNumberFormat="1" applyFont="1" applyFill="1" applyBorder="1" applyAlignment="1">
      <alignment horizontal="center" vertical="top"/>
    </xf>
    <xf numFmtId="0" fontId="12" fillId="33" borderId="0" xfId="0" applyFont="1" applyFill="1" applyBorder="1" applyAlignment="1">
      <alignment horizontal="left"/>
    </xf>
    <xf numFmtId="167" fontId="12" fillId="33" borderId="0" xfId="67" applyNumberFormat="1" applyFont="1" applyFill="1" applyBorder="1" applyAlignment="1">
      <alignment vertical="top"/>
    </xf>
    <xf numFmtId="43" fontId="23" fillId="0" borderId="0" xfId="67" applyFont="1" applyFill="1" applyBorder="1" applyAlignment="1">
      <alignment horizontal="center" vertical="top"/>
    </xf>
    <xf numFmtId="164" fontId="12" fillId="33" borderId="0" xfId="67" applyNumberFormat="1" applyFont="1" applyFill="1" applyBorder="1" applyAlignment="1">
      <alignment horizontal="center" vertical="top"/>
    </xf>
    <xf numFmtId="0" fontId="12" fillId="33" borderId="0" xfId="0" applyFont="1" applyFill="1" applyAlignment="1">
      <alignment/>
    </xf>
    <xf numFmtId="168" fontId="12" fillId="33" borderId="0" xfId="0" applyNumberFormat="1" applyFont="1" applyFill="1" applyAlignment="1">
      <alignment/>
    </xf>
    <xf numFmtId="164" fontId="12" fillId="33" borderId="0" xfId="0" applyNumberFormat="1" applyFont="1" applyFill="1" applyAlignment="1">
      <alignment/>
    </xf>
    <xf numFmtId="164" fontId="12" fillId="33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168" fontId="12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center" wrapText="1"/>
    </xf>
    <xf numFmtId="167" fontId="26" fillId="33" borderId="0" xfId="67" applyNumberFormat="1" applyFont="1" applyFill="1" applyBorder="1" applyAlignment="1">
      <alignment wrapText="1"/>
    </xf>
    <xf numFmtId="0" fontId="7" fillId="0" borderId="0" xfId="0" applyFont="1" applyFill="1" applyAlignment="1">
      <alignment horizontal="right"/>
    </xf>
    <xf numFmtId="164" fontId="26" fillId="33" borderId="0" xfId="67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167" fontId="5" fillId="33" borderId="12" xfId="65" applyNumberFormat="1" applyFont="1" applyFill="1" applyBorder="1" applyAlignment="1">
      <alignment horizontal="center" vertical="center" wrapText="1"/>
    </xf>
    <xf numFmtId="164" fontId="5" fillId="33" borderId="12" xfId="65" applyNumberFormat="1" applyFont="1" applyFill="1" applyBorder="1" applyAlignment="1">
      <alignment horizontal="center" wrapText="1"/>
    </xf>
    <xf numFmtId="168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0" fontId="5" fillId="33" borderId="19" xfId="0" applyFont="1" applyFill="1" applyBorder="1" applyAlignment="1">
      <alignment horizontal="center" wrapText="1"/>
    </xf>
    <xf numFmtId="167" fontId="5" fillId="33" borderId="20" xfId="67" applyNumberFormat="1" applyFont="1" applyFill="1" applyBorder="1" applyAlignment="1">
      <alignment wrapText="1"/>
    </xf>
    <xf numFmtId="43" fontId="4" fillId="0" borderId="21" xfId="67" applyFont="1" applyFill="1" applyBorder="1" applyAlignment="1">
      <alignment horizontal="center" wrapText="1"/>
    </xf>
    <xf numFmtId="164" fontId="5" fillId="33" borderId="20" xfId="67" applyNumberFormat="1" applyFont="1" applyFill="1" applyBorder="1" applyAlignment="1">
      <alignment horizontal="center" wrapText="1"/>
    </xf>
    <xf numFmtId="0" fontId="2" fillId="33" borderId="19" xfId="0" applyFont="1" applyFill="1" applyBorder="1" applyAlignment="1">
      <alignment wrapText="1"/>
    </xf>
    <xf numFmtId="167" fontId="9" fillId="0" borderId="20" xfId="67" applyNumberFormat="1" applyFont="1" applyFill="1" applyBorder="1" applyAlignment="1">
      <alignment vertical="center" wrapText="1"/>
    </xf>
    <xf numFmtId="167" fontId="2" fillId="0" borderId="22" xfId="65" applyNumberFormat="1" applyFont="1" applyFill="1" applyBorder="1" applyAlignment="1">
      <alignment horizontal="right" vertical="center"/>
    </xf>
    <xf numFmtId="164" fontId="9" fillId="33" borderId="20" xfId="67" applyNumberFormat="1" applyFont="1" applyFill="1" applyBorder="1" applyAlignment="1">
      <alignment vertical="center" wrapText="1"/>
    </xf>
    <xf numFmtId="167" fontId="2" fillId="33" borderId="0" xfId="0" applyNumberFormat="1" applyFont="1" applyFill="1" applyAlignment="1">
      <alignment/>
    </xf>
    <xf numFmtId="0" fontId="2" fillId="33" borderId="23" xfId="0" applyFont="1" applyFill="1" applyBorder="1" applyAlignment="1">
      <alignment wrapText="1"/>
    </xf>
    <xf numFmtId="167" fontId="2" fillId="0" borderId="15" xfId="67" applyNumberFormat="1" applyFont="1" applyFill="1" applyBorder="1" applyAlignment="1">
      <alignment vertical="center"/>
    </xf>
    <xf numFmtId="167" fontId="2" fillId="0" borderId="15" xfId="65" applyNumberFormat="1" applyFont="1" applyFill="1" applyBorder="1" applyAlignment="1">
      <alignment horizontal="right" vertical="center"/>
    </xf>
    <xf numFmtId="164" fontId="2" fillId="33" borderId="15" xfId="67" applyNumberFormat="1" applyFont="1" applyFill="1" applyBorder="1" applyAlignment="1">
      <alignment vertical="center"/>
    </xf>
    <xf numFmtId="0" fontId="2" fillId="33" borderId="24" xfId="0" applyFont="1" applyFill="1" applyBorder="1" applyAlignment="1">
      <alignment wrapText="1"/>
    </xf>
    <xf numFmtId="167" fontId="2" fillId="0" borderId="22" xfId="67" applyNumberFormat="1" applyFont="1" applyFill="1" applyBorder="1" applyAlignment="1">
      <alignment vertical="center"/>
    </xf>
    <xf numFmtId="164" fontId="2" fillId="33" borderId="22" xfId="67" applyNumberFormat="1" applyFont="1" applyFill="1" applyBorder="1" applyAlignment="1">
      <alignment vertical="center"/>
    </xf>
    <xf numFmtId="0" fontId="4" fillId="33" borderId="24" xfId="0" applyFont="1" applyFill="1" applyBorder="1" applyAlignment="1">
      <alignment wrapText="1"/>
    </xf>
    <xf numFmtId="167" fontId="2" fillId="0" borderId="22" xfId="67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wrapText="1"/>
    </xf>
    <xf numFmtId="164" fontId="4" fillId="33" borderId="12" xfId="67" applyNumberFormat="1" applyFont="1" applyFill="1" applyBorder="1" applyAlignment="1">
      <alignment vertical="center" wrapText="1"/>
    </xf>
    <xf numFmtId="43" fontId="2" fillId="33" borderId="0" xfId="65" applyFont="1" applyFill="1" applyAlignment="1">
      <alignment/>
    </xf>
    <xf numFmtId="0" fontId="4" fillId="33" borderId="19" xfId="0" applyFont="1" applyFill="1" applyBorder="1" applyAlignment="1">
      <alignment wrapText="1"/>
    </xf>
    <xf numFmtId="167" fontId="2" fillId="0" borderId="20" xfId="67" applyNumberFormat="1" applyFont="1" applyFill="1" applyBorder="1" applyAlignment="1">
      <alignment horizontal="right" vertical="center"/>
    </xf>
    <xf numFmtId="164" fontId="2" fillId="33" borderId="20" xfId="67" applyNumberFormat="1" applyFont="1" applyFill="1" applyBorder="1" applyAlignment="1">
      <alignment vertical="center"/>
    </xf>
    <xf numFmtId="166" fontId="2" fillId="0" borderId="15" xfId="65" applyNumberFormat="1" applyFont="1" applyFill="1" applyBorder="1" applyAlignment="1">
      <alignment horizontal="right" vertical="center"/>
    </xf>
    <xf numFmtId="167" fontId="2" fillId="33" borderId="15" xfId="67" applyNumberFormat="1" applyFont="1" applyFill="1" applyBorder="1" applyAlignment="1">
      <alignment vertical="center"/>
    </xf>
    <xf numFmtId="167" fontId="2" fillId="0" borderId="20" xfId="65" applyNumberFormat="1" applyFont="1" applyFill="1" applyBorder="1" applyAlignment="1">
      <alignment horizontal="right" vertical="center"/>
    </xf>
    <xf numFmtId="164" fontId="2" fillId="33" borderId="20" xfId="67" applyNumberFormat="1" applyFont="1" applyFill="1" applyBorder="1" applyAlignment="1">
      <alignment horizontal="right" vertical="center"/>
    </xf>
    <xf numFmtId="167" fontId="2" fillId="0" borderId="15" xfId="67" applyNumberFormat="1" applyFont="1" applyFill="1" applyBorder="1" applyAlignment="1">
      <alignment horizontal="right" vertical="center"/>
    </xf>
    <xf numFmtId="167" fontId="4" fillId="0" borderId="12" xfId="67" applyNumberFormat="1" applyFont="1" applyFill="1" applyBorder="1" applyAlignment="1">
      <alignment vertical="center"/>
    </xf>
    <xf numFmtId="164" fontId="4" fillId="33" borderId="12" xfId="67" applyNumberFormat="1" applyFont="1" applyFill="1" applyBorder="1" applyAlignment="1">
      <alignment vertical="center"/>
    </xf>
    <xf numFmtId="0" fontId="2" fillId="33" borderId="25" xfId="0" applyFont="1" applyFill="1" applyBorder="1" applyAlignment="1">
      <alignment/>
    </xf>
    <xf numFmtId="0" fontId="21" fillId="33" borderId="25" xfId="0" applyFont="1" applyFill="1" applyBorder="1" applyAlignment="1">
      <alignment horizontal="left" vertical="top" wrapText="1"/>
    </xf>
    <xf numFmtId="167" fontId="4" fillId="0" borderId="13" xfId="0" applyNumberFormat="1" applyFont="1" applyFill="1" applyBorder="1" applyAlignment="1">
      <alignment horizontal="right" wrapText="1"/>
    </xf>
    <xf numFmtId="164" fontId="4" fillId="33" borderId="13" xfId="0" applyNumberFormat="1" applyFont="1" applyFill="1" applyBorder="1" applyAlignment="1">
      <alignment horizontal="right" wrapText="1"/>
    </xf>
    <xf numFmtId="0" fontId="4" fillId="33" borderId="23" xfId="0" applyFont="1" applyFill="1" applyBorder="1" applyAlignment="1">
      <alignment wrapText="1"/>
    </xf>
    <xf numFmtId="164" fontId="4" fillId="33" borderId="15" xfId="0" applyNumberFormat="1" applyFont="1" applyFill="1" applyBorder="1" applyAlignment="1">
      <alignment horizontal="right" wrapText="1"/>
    </xf>
    <xf numFmtId="0" fontId="21" fillId="33" borderId="19" xfId="0" applyFont="1" applyFill="1" applyBorder="1" applyAlignment="1">
      <alignment horizontal="left" vertical="top" wrapText="1"/>
    </xf>
    <xf numFmtId="167" fontId="4" fillId="0" borderId="15" xfId="0" applyNumberFormat="1" applyFont="1" applyFill="1" applyBorder="1" applyAlignment="1">
      <alignment horizontal="right" wrapText="1"/>
    </xf>
    <xf numFmtId="0" fontId="21" fillId="33" borderId="24" xfId="0" applyFont="1" applyFill="1" applyBorder="1" applyAlignment="1">
      <alignment horizontal="left" vertical="top" wrapText="1"/>
    </xf>
    <xf numFmtId="167" fontId="2" fillId="0" borderId="16" xfId="0" applyNumberFormat="1" applyFont="1" applyFill="1" applyBorder="1" applyAlignment="1">
      <alignment horizontal="right" wrapText="1"/>
    </xf>
    <xf numFmtId="164" fontId="2" fillId="33" borderId="16" xfId="0" applyNumberFormat="1" applyFont="1" applyFill="1" applyBorder="1" applyAlignment="1">
      <alignment horizontal="right" wrapText="1"/>
    </xf>
    <xf numFmtId="167" fontId="4" fillId="33" borderId="12" xfId="0" applyNumberFormat="1" applyFont="1" applyFill="1" applyBorder="1" applyAlignment="1">
      <alignment wrapText="1"/>
    </xf>
    <xf numFmtId="0" fontId="4" fillId="33" borderId="26" xfId="0" applyFont="1" applyFill="1" applyBorder="1" applyAlignment="1">
      <alignment wrapText="1"/>
    </xf>
    <xf numFmtId="167" fontId="4" fillId="0" borderId="26" xfId="0" applyNumberFormat="1" applyFont="1" applyFill="1" applyBorder="1" applyAlignment="1">
      <alignment horizontal="right" wrapText="1"/>
    </xf>
    <xf numFmtId="167" fontId="4" fillId="33" borderId="27" xfId="0" applyNumberFormat="1" applyFont="1" applyFill="1" applyBorder="1" applyAlignment="1">
      <alignment wrapText="1"/>
    </xf>
    <xf numFmtId="164" fontId="4" fillId="33" borderId="27" xfId="0" applyNumberFormat="1" applyFont="1" applyFill="1" applyBorder="1" applyAlignment="1">
      <alignment wrapText="1"/>
    </xf>
    <xf numFmtId="167" fontId="2" fillId="33" borderId="28" xfId="0" applyNumberFormat="1" applyFont="1" applyFill="1" applyBorder="1" applyAlignment="1">
      <alignment wrapText="1"/>
    </xf>
    <xf numFmtId="0" fontId="2" fillId="33" borderId="22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164" fontId="2" fillId="33" borderId="28" xfId="0" applyNumberFormat="1" applyFont="1" applyFill="1" applyBorder="1" applyAlignment="1">
      <alignment wrapText="1"/>
    </xf>
    <xf numFmtId="0" fontId="27" fillId="33" borderId="29" xfId="0" applyFont="1" applyFill="1" applyBorder="1" applyAlignment="1">
      <alignment horizontal="left" vertical="top" wrapText="1"/>
    </xf>
    <xf numFmtId="167" fontId="4" fillId="0" borderId="29" xfId="0" applyNumberFormat="1" applyFont="1" applyFill="1" applyBorder="1" applyAlignment="1">
      <alignment horizontal="right" wrapText="1"/>
    </xf>
    <xf numFmtId="164" fontId="4" fillId="33" borderId="30" xfId="0" applyNumberFormat="1" applyFont="1" applyFill="1" applyBorder="1" applyAlignment="1">
      <alignment wrapText="1"/>
    </xf>
    <xf numFmtId="0" fontId="7" fillId="33" borderId="0" xfId="0" applyFont="1" applyFill="1" applyAlignment="1">
      <alignment/>
    </xf>
    <xf numFmtId="168" fontId="7" fillId="33" borderId="0" xfId="0" applyNumberFormat="1" applyFont="1" applyFill="1" applyAlignment="1">
      <alignment/>
    </xf>
    <xf numFmtId="167" fontId="2" fillId="0" borderId="29" xfId="0" applyNumberFormat="1" applyFont="1" applyFill="1" applyBorder="1" applyAlignment="1">
      <alignment horizontal="right" wrapText="1"/>
    </xf>
    <xf numFmtId="164" fontId="2" fillId="33" borderId="31" xfId="0" applyNumberFormat="1" applyFont="1" applyFill="1" applyBorder="1" applyAlignment="1">
      <alignment wrapText="1"/>
    </xf>
    <xf numFmtId="0" fontId="4" fillId="33" borderId="13" xfId="0" applyFont="1" applyFill="1" applyBorder="1" applyAlignment="1">
      <alignment wrapText="1"/>
    </xf>
    <xf numFmtId="167" fontId="2" fillId="0" borderId="13" xfId="0" applyNumberFormat="1" applyFont="1" applyFill="1" applyBorder="1" applyAlignment="1">
      <alignment horizontal="right" wrapText="1"/>
    </xf>
    <xf numFmtId="164" fontId="2" fillId="33" borderId="32" xfId="0" applyNumberFormat="1" applyFont="1" applyFill="1" applyBorder="1" applyAlignment="1">
      <alignment horizontal="center" wrapText="1"/>
    </xf>
    <xf numFmtId="0" fontId="28" fillId="33" borderId="20" xfId="0" applyFont="1" applyFill="1" applyBorder="1" applyAlignment="1">
      <alignment wrapText="1"/>
    </xf>
    <xf numFmtId="167" fontId="2" fillId="0" borderId="20" xfId="0" applyNumberFormat="1" applyFont="1" applyFill="1" applyBorder="1" applyAlignment="1">
      <alignment horizontal="right" wrapText="1"/>
    </xf>
    <xf numFmtId="164" fontId="2" fillId="33" borderId="21" xfId="0" applyNumberFormat="1" applyFont="1" applyFill="1" applyBorder="1" applyAlignment="1">
      <alignment horizontal="center" wrapText="1"/>
    </xf>
    <xf numFmtId="0" fontId="4" fillId="33" borderId="20" xfId="0" applyFont="1" applyFill="1" applyBorder="1" applyAlignment="1">
      <alignment wrapText="1"/>
    </xf>
    <xf numFmtId="164" fontId="2" fillId="33" borderId="28" xfId="67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wrapText="1"/>
    </xf>
    <xf numFmtId="167" fontId="2" fillId="0" borderId="15" xfId="0" applyNumberFormat="1" applyFont="1" applyFill="1" applyBorder="1" applyAlignment="1">
      <alignment horizontal="right" wrapText="1"/>
    </xf>
    <xf numFmtId="164" fontId="2" fillId="33" borderId="28" xfId="0" applyNumberFormat="1" applyFont="1" applyFill="1" applyBorder="1" applyAlignment="1">
      <alignment horizontal="center" wrapText="1"/>
    </xf>
    <xf numFmtId="164" fontId="9" fillId="33" borderId="21" xfId="67" applyNumberFormat="1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left" wrapText="1"/>
    </xf>
    <xf numFmtId="0" fontId="28" fillId="33" borderId="15" xfId="0" applyFont="1" applyFill="1" applyBorder="1" applyAlignment="1">
      <alignment horizontal="left" wrapText="1"/>
    </xf>
    <xf numFmtId="167" fontId="9" fillId="0" borderId="22" xfId="65" applyNumberFormat="1" applyFont="1" applyFill="1" applyBorder="1" applyAlignment="1">
      <alignment horizontal="right" vertical="center" wrapText="1"/>
    </xf>
    <xf numFmtId="0" fontId="2" fillId="33" borderId="20" xfId="0" applyFont="1" applyFill="1" applyBorder="1" applyAlignment="1">
      <alignment wrapText="1"/>
    </xf>
    <xf numFmtId="167" fontId="5" fillId="33" borderId="31" xfId="67" applyNumberFormat="1" applyFont="1" applyFill="1" applyBorder="1" applyAlignment="1">
      <alignment vertical="center" wrapText="1"/>
    </xf>
    <xf numFmtId="43" fontId="80" fillId="33" borderId="0" xfId="65" applyFont="1" applyFill="1" applyAlignment="1">
      <alignment/>
    </xf>
    <xf numFmtId="43" fontId="80" fillId="33" borderId="0" xfId="0" applyNumberFormat="1" applyFont="1" applyFill="1" applyAlignment="1">
      <alignment/>
    </xf>
    <xf numFmtId="167" fontId="5" fillId="33" borderId="26" xfId="67" applyNumberFormat="1" applyFont="1" applyFill="1" applyBorder="1" applyAlignment="1">
      <alignment vertical="center" wrapText="1"/>
    </xf>
    <xf numFmtId="167" fontId="5" fillId="0" borderId="26" xfId="67" applyNumberFormat="1" applyFont="1" applyFill="1" applyBorder="1" applyAlignment="1">
      <alignment vertical="center" wrapText="1"/>
    </xf>
    <xf numFmtId="167" fontId="5" fillId="33" borderId="0" xfId="67" applyNumberFormat="1" applyFont="1" applyFill="1" applyBorder="1" applyAlignment="1">
      <alignment vertical="center" wrapText="1"/>
    </xf>
    <xf numFmtId="168" fontId="80" fillId="33" borderId="0" xfId="0" applyNumberFormat="1" applyFont="1" applyFill="1" applyAlignment="1">
      <alignment/>
    </xf>
    <xf numFmtId="0" fontId="80" fillId="33" borderId="0" xfId="0" applyFont="1" applyFill="1" applyAlignment="1">
      <alignment/>
    </xf>
    <xf numFmtId="167" fontId="2" fillId="33" borderId="15" xfId="0" applyNumberFormat="1" applyFont="1" applyFill="1" applyBorder="1" applyAlignment="1">
      <alignment wrapText="1"/>
    </xf>
    <xf numFmtId="0" fontId="2" fillId="0" borderId="15" xfId="0" applyFont="1" applyFill="1" applyBorder="1" applyAlignment="1">
      <alignment horizontal="right" wrapText="1"/>
    </xf>
    <xf numFmtId="167" fontId="9" fillId="33" borderId="15" xfId="67" applyNumberFormat="1" applyFont="1" applyFill="1" applyBorder="1" applyAlignment="1">
      <alignment vertical="center" wrapText="1"/>
    </xf>
    <xf numFmtId="167" fontId="9" fillId="0" borderId="15" xfId="67" applyNumberFormat="1" applyFont="1" applyFill="1" applyBorder="1" applyAlignment="1">
      <alignment vertical="center" wrapText="1"/>
    </xf>
    <xf numFmtId="0" fontId="4" fillId="33" borderId="16" xfId="0" applyFont="1" applyFill="1" applyBorder="1" applyAlignment="1">
      <alignment wrapText="1"/>
    </xf>
    <xf numFmtId="167" fontId="5" fillId="33" borderId="16" xfId="67" applyNumberFormat="1" applyFont="1" applyFill="1" applyBorder="1" applyAlignment="1">
      <alignment vertical="center" wrapText="1"/>
    </xf>
    <xf numFmtId="167" fontId="5" fillId="0" borderId="16" xfId="67" applyNumberFormat="1" applyFont="1" applyFill="1" applyBorder="1" applyAlignment="1">
      <alignment vertical="center" wrapText="1"/>
    </xf>
    <xf numFmtId="167" fontId="12" fillId="33" borderId="0" xfId="67" applyNumberFormat="1" applyFont="1" applyFill="1" applyAlignment="1">
      <alignment/>
    </xf>
    <xf numFmtId="43" fontId="23" fillId="0" borderId="0" xfId="67" applyFont="1" applyFill="1" applyAlignment="1">
      <alignment/>
    </xf>
    <xf numFmtId="164" fontId="12" fillId="33" borderId="0" xfId="67" applyNumberFormat="1" applyFont="1" applyFill="1" applyAlignment="1">
      <alignment/>
    </xf>
    <xf numFmtId="0" fontId="2" fillId="33" borderId="0" xfId="0" applyFont="1" applyFill="1" applyBorder="1" applyAlignment="1">
      <alignment wrapText="1"/>
    </xf>
    <xf numFmtId="0" fontId="11" fillId="33" borderId="0" xfId="0" applyFont="1" applyFill="1" applyBorder="1" applyAlignment="1">
      <alignment wrapText="1"/>
    </xf>
    <xf numFmtId="167" fontId="11" fillId="33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64" fontId="11" fillId="33" borderId="0" xfId="0" applyNumberFormat="1" applyFont="1" applyFill="1" applyBorder="1" applyAlignment="1">
      <alignment wrapText="1"/>
    </xf>
    <xf numFmtId="0" fontId="11" fillId="33" borderId="0" xfId="0" applyFont="1" applyFill="1" applyAlignment="1">
      <alignment/>
    </xf>
    <xf numFmtId="167" fontId="4" fillId="33" borderId="0" xfId="65" applyNumberFormat="1" applyFont="1" applyFill="1" applyAlignment="1">
      <alignment/>
    </xf>
    <xf numFmtId="164" fontId="4" fillId="33" borderId="0" xfId="65" applyNumberFormat="1" applyFont="1" applyFill="1" applyAlignment="1">
      <alignment/>
    </xf>
    <xf numFmtId="167" fontId="12" fillId="33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167" fontId="13" fillId="33" borderId="0" xfId="67" applyNumberFormat="1" applyFont="1" applyFill="1" applyAlignment="1">
      <alignment/>
    </xf>
    <xf numFmtId="43" fontId="13" fillId="0" borderId="0" xfId="67" applyFont="1" applyFill="1" applyAlignment="1">
      <alignment/>
    </xf>
    <xf numFmtId="164" fontId="13" fillId="33" borderId="0" xfId="67" applyNumberFormat="1" applyFont="1" applyFill="1" applyAlignment="1">
      <alignment/>
    </xf>
    <xf numFmtId="0" fontId="4" fillId="33" borderId="0" xfId="0" applyFont="1" applyFill="1" applyBorder="1" applyAlignment="1">
      <alignment wrapText="1"/>
    </xf>
    <xf numFmtId="167" fontId="4" fillId="33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64" fontId="4" fillId="33" borderId="0" xfId="0" applyNumberFormat="1" applyFont="1" applyFill="1" applyBorder="1" applyAlignment="1">
      <alignment wrapText="1"/>
    </xf>
    <xf numFmtId="0" fontId="30" fillId="33" borderId="0" xfId="0" applyFont="1" applyFill="1" applyAlignment="1">
      <alignment/>
    </xf>
    <xf numFmtId="0" fontId="15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21" fillId="33" borderId="0" xfId="0" applyFont="1" applyFill="1" applyAlignment="1">
      <alignment/>
    </xf>
    <xf numFmtId="167" fontId="9" fillId="0" borderId="21" xfId="65" applyNumberFormat="1" applyFont="1" applyFill="1" applyBorder="1" applyAlignment="1">
      <alignment horizontal="right" vertical="center" wrapText="1"/>
    </xf>
    <xf numFmtId="167" fontId="9" fillId="0" borderId="28" xfId="65" applyNumberFormat="1" applyFont="1" applyFill="1" applyBorder="1" applyAlignment="1">
      <alignment horizontal="right" vertical="center" wrapText="1"/>
    </xf>
    <xf numFmtId="167" fontId="9" fillId="0" borderId="33" xfId="65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3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9" fillId="0" borderId="0" xfId="0" applyFont="1" applyAlignment="1">
      <alignment/>
    </xf>
    <xf numFmtId="0" fontId="81" fillId="0" borderId="23" xfId="0" applyFont="1" applyBorder="1" applyAlignment="1">
      <alignment vertical="center"/>
    </xf>
    <xf numFmtId="0" fontId="82" fillId="0" borderId="11" xfId="0" applyFont="1" applyBorder="1" applyAlignment="1">
      <alignment vertical="center" wrapText="1"/>
    </xf>
    <xf numFmtId="0" fontId="81" fillId="0" borderId="23" xfId="0" applyFont="1" applyBorder="1" applyAlignment="1">
      <alignment vertical="center" wrapText="1"/>
    </xf>
    <xf numFmtId="0" fontId="82" fillId="0" borderId="23" xfId="0" applyFont="1" applyBorder="1" applyAlignment="1">
      <alignment vertical="center" wrapText="1"/>
    </xf>
    <xf numFmtId="0" fontId="83" fillId="0" borderId="23" xfId="0" applyFont="1" applyBorder="1" applyAlignment="1">
      <alignment vertical="center" wrapText="1"/>
    </xf>
    <xf numFmtId="0" fontId="82" fillId="0" borderId="34" xfId="0" applyFont="1" applyBorder="1" applyAlignment="1">
      <alignment vertical="center" wrapText="1"/>
    </xf>
    <xf numFmtId="169" fontId="21" fillId="0" borderId="0" xfId="53" applyNumberFormat="1" applyFont="1" applyAlignment="1">
      <alignment horizontal="right" vertical="top"/>
      <protection/>
    </xf>
    <xf numFmtId="169" fontId="33" fillId="0" borderId="0" xfId="0" applyNumberFormat="1" applyFont="1" applyAlignment="1">
      <alignment/>
    </xf>
    <xf numFmtId="169" fontId="21" fillId="0" borderId="0" xfId="53" applyNumberFormat="1" applyFont="1" applyAlignment="1">
      <alignment horizontal="center" vertical="center" wrapText="1"/>
      <protection/>
    </xf>
    <xf numFmtId="0" fontId="33" fillId="0" borderId="0" xfId="0" applyFont="1" applyAlignment="1">
      <alignment vertical="top"/>
    </xf>
    <xf numFmtId="169" fontId="36" fillId="0" borderId="0" xfId="0" applyNumberFormat="1" applyFont="1" applyAlignment="1">
      <alignment/>
    </xf>
    <xf numFmtId="169" fontId="21" fillId="34" borderId="0" xfId="53" applyNumberFormat="1" applyFont="1" applyFill="1" applyAlignment="1">
      <alignment horizontal="left" vertical="top" wrapText="1"/>
      <protection/>
    </xf>
    <xf numFmtId="169" fontId="21" fillId="34" borderId="0" xfId="53" applyNumberFormat="1" applyFont="1" applyFill="1" applyAlignment="1">
      <alignment horizontal="right" vertical="top"/>
      <protection/>
    </xf>
    <xf numFmtId="49" fontId="33" fillId="0" borderId="0" xfId="0" applyNumberFormat="1" applyFont="1" applyAlignment="1">
      <alignment horizontal="center" vertical="center"/>
    </xf>
    <xf numFmtId="0" fontId="27" fillId="0" borderId="35" xfId="0" applyFont="1" applyFill="1" applyBorder="1" applyAlignment="1">
      <alignment vertical="center" wrapText="1"/>
    </xf>
    <xf numFmtId="169" fontId="27" fillId="0" borderId="36" xfId="0" applyNumberFormat="1" applyFont="1" applyFill="1" applyBorder="1" applyAlignment="1">
      <alignment horizontal="right" vertical="top"/>
    </xf>
    <xf numFmtId="169" fontId="21" fillId="0" borderId="36" xfId="0" applyNumberFormat="1" applyFont="1" applyFill="1" applyBorder="1" applyAlignment="1">
      <alignment horizontal="right" vertical="top"/>
    </xf>
    <xf numFmtId="169" fontId="27" fillId="0" borderId="37" xfId="0" applyNumberFormat="1" applyFont="1" applyFill="1" applyBorder="1" applyAlignment="1">
      <alignment horizontal="right" vertical="top"/>
    </xf>
    <xf numFmtId="169" fontId="33" fillId="0" borderId="0" xfId="0" applyNumberFormat="1" applyFont="1" applyFill="1" applyAlignment="1">
      <alignment/>
    </xf>
    <xf numFmtId="0" fontId="27" fillId="0" borderId="35" xfId="0" applyFont="1" applyFill="1" applyBorder="1" applyAlignment="1">
      <alignment/>
    </xf>
    <xf numFmtId="0" fontId="21" fillId="0" borderId="35" xfId="0" applyFont="1" applyFill="1" applyBorder="1" applyAlignment="1">
      <alignment vertical="center" wrapText="1"/>
    </xf>
    <xf numFmtId="0" fontId="37" fillId="0" borderId="35" xfId="0" applyFont="1" applyFill="1" applyBorder="1" applyAlignment="1">
      <alignment wrapText="1"/>
    </xf>
    <xf numFmtId="167" fontId="21" fillId="0" borderId="36" xfId="0" applyNumberFormat="1" applyFont="1" applyFill="1" applyBorder="1" applyAlignment="1">
      <alignment horizontal="right" vertical="top"/>
    </xf>
    <xf numFmtId="0" fontId="38" fillId="0" borderId="35" xfId="0" applyFont="1" applyFill="1" applyBorder="1" applyAlignment="1">
      <alignment vertical="center" wrapText="1"/>
    </xf>
    <xf numFmtId="0" fontId="39" fillId="0" borderId="35" xfId="0" applyFont="1" applyFill="1" applyBorder="1" applyAlignment="1">
      <alignment vertical="center" wrapText="1"/>
    </xf>
    <xf numFmtId="169" fontId="37" fillId="0" borderId="36" xfId="0" applyNumberFormat="1" applyFont="1" applyFill="1" applyBorder="1" applyAlignment="1">
      <alignment horizontal="right" vertical="top"/>
    </xf>
    <xf numFmtId="169" fontId="27" fillId="0" borderId="38" xfId="0" applyNumberFormat="1" applyFont="1" applyFill="1" applyBorder="1" applyAlignment="1">
      <alignment horizontal="right" vertical="top"/>
    </xf>
    <xf numFmtId="0" fontId="27" fillId="0" borderId="17" xfId="0" applyFont="1" applyFill="1" applyBorder="1" applyAlignment="1">
      <alignment vertical="center" wrapText="1"/>
    </xf>
    <xf numFmtId="169" fontId="21" fillId="0" borderId="39" xfId="0" applyNumberFormat="1" applyFont="1" applyFill="1" applyBorder="1" applyAlignment="1">
      <alignment horizontal="right" vertical="top"/>
    </xf>
    <xf numFmtId="169" fontId="27" fillId="0" borderId="40" xfId="0" applyNumberFormat="1" applyFont="1" applyFill="1" applyBorder="1" applyAlignment="1">
      <alignment horizontal="right" vertical="top"/>
    </xf>
    <xf numFmtId="0" fontId="27" fillId="0" borderId="17" xfId="0" applyFont="1" applyFill="1" applyBorder="1" applyAlignment="1">
      <alignment/>
    </xf>
    <xf numFmtId="169" fontId="27" fillId="0" borderId="39" xfId="0" applyNumberFormat="1" applyFont="1" applyFill="1" applyBorder="1" applyAlignment="1">
      <alignment horizontal="right" vertical="top"/>
    </xf>
    <xf numFmtId="0" fontId="21" fillId="0" borderId="35" xfId="0" applyFont="1" applyFill="1" applyBorder="1" applyAlignment="1">
      <alignment/>
    </xf>
    <xf numFmtId="169" fontId="27" fillId="0" borderId="41" xfId="0" applyNumberFormat="1" applyFont="1" applyFill="1" applyBorder="1" applyAlignment="1">
      <alignment horizontal="right" vertical="top"/>
    </xf>
    <xf numFmtId="0" fontId="27" fillId="0" borderId="35" xfId="0" applyFont="1" applyFill="1" applyBorder="1" applyAlignment="1">
      <alignment wrapText="1"/>
    </xf>
    <xf numFmtId="169" fontId="35" fillId="0" borderId="0" xfId="0" applyNumberFormat="1" applyFont="1" applyFill="1" applyAlignment="1">
      <alignment/>
    </xf>
    <xf numFmtId="169" fontId="10" fillId="0" borderId="36" xfId="0" applyNumberFormat="1" applyFont="1" applyFill="1" applyBorder="1" applyAlignment="1">
      <alignment horizontal="right" vertical="top"/>
    </xf>
    <xf numFmtId="0" fontId="27" fillId="0" borderId="42" xfId="0" applyFont="1" applyFill="1" applyBorder="1" applyAlignment="1">
      <alignment wrapText="1"/>
    </xf>
    <xf numFmtId="169" fontId="27" fillId="0" borderId="43" xfId="0" applyNumberFormat="1" applyFont="1" applyFill="1" applyBorder="1" applyAlignment="1">
      <alignment horizontal="right" vertical="top"/>
    </xf>
    <xf numFmtId="169" fontId="27" fillId="0" borderId="44" xfId="0" applyNumberFormat="1" applyFont="1" applyFill="1" applyBorder="1" applyAlignment="1">
      <alignment horizontal="right" vertical="top"/>
    </xf>
    <xf numFmtId="169" fontId="27" fillId="0" borderId="0" xfId="0" applyNumberFormat="1" applyFont="1" applyFill="1" applyBorder="1" applyAlignment="1">
      <alignment horizontal="right" vertical="top"/>
    </xf>
    <xf numFmtId="0" fontId="21" fillId="0" borderId="0" xfId="0" applyFont="1" applyFill="1" applyBorder="1" applyAlignment="1">
      <alignment wrapText="1"/>
    </xf>
    <xf numFmtId="0" fontId="27" fillId="34" borderId="0" xfId="0" applyFont="1" applyFill="1" applyBorder="1" applyAlignment="1">
      <alignment wrapText="1"/>
    </xf>
    <xf numFmtId="169" fontId="27" fillId="34" borderId="0" xfId="0" applyNumberFormat="1" applyFont="1" applyFill="1" applyBorder="1" applyAlignment="1">
      <alignment horizontal="right" vertical="top"/>
    </xf>
    <xf numFmtId="169" fontId="4" fillId="0" borderId="0" xfId="0" applyNumberFormat="1" applyFont="1" applyBorder="1" applyAlignment="1">
      <alignment vertical="center"/>
    </xf>
    <xf numFmtId="169" fontId="4" fillId="0" borderId="0" xfId="0" applyNumberFormat="1" applyFont="1" applyAlignment="1">
      <alignment vertical="center"/>
    </xf>
    <xf numFmtId="169" fontId="33" fillId="0" borderId="0" xfId="0" applyNumberFormat="1" applyFont="1" applyAlignment="1">
      <alignment horizontal="right" vertical="top"/>
    </xf>
    <xf numFmtId="169" fontId="4" fillId="0" borderId="0" xfId="0" applyNumberFormat="1" applyFont="1" applyBorder="1" applyAlignment="1">
      <alignment horizontal="left" vertical="center" wrapText="1"/>
    </xf>
    <xf numFmtId="169" fontId="4" fillId="0" borderId="0" xfId="0" applyNumberFormat="1" applyFont="1" applyAlignment="1">
      <alignment horizontal="left" vertical="top"/>
    </xf>
    <xf numFmtId="169" fontId="4" fillId="0" borderId="0" xfId="0" applyNumberFormat="1" applyFont="1" applyAlignment="1">
      <alignment vertical="center" wrapText="1"/>
    </xf>
    <xf numFmtId="169" fontId="33" fillId="0" borderId="0" xfId="0" applyNumberFormat="1" applyFont="1" applyAlignment="1">
      <alignment vertical="top" wrapText="1"/>
    </xf>
    <xf numFmtId="169" fontId="27" fillId="0" borderId="0" xfId="0" applyNumberFormat="1" applyFont="1" applyAlignment="1">
      <alignment horizontal="left" vertical="center" wrapText="1"/>
    </xf>
    <xf numFmtId="169" fontId="21" fillId="0" borderId="0" xfId="0" applyNumberFormat="1" applyFont="1" applyAlignment="1">
      <alignment horizontal="right" vertical="top"/>
    </xf>
    <xf numFmtId="169" fontId="33" fillId="0" borderId="0" xfId="0" applyNumberFormat="1" applyFont="1" applyAlignment="1">
      <alignment horizontal="center" vertical="top"/>
    </xf>
    <xf numFmtId="169" fontId="33" fillId="0" borderId="0" xfId="0" applyNumberFormat="1" applyFont="1" applyAlignment="1">
      <alignment horizontal="left" vertical="top" wrapText="1"/>
    </xf>
    <xf numFmtId="167" fontId="4" fillId="0" borderId="12" xfId="0" applyNumberFormat="1" applyFont="1" applyFill="1" applyBorder="1" applyAlignment="1">
      <alignment horizontal="right" wrapText="1"/>
    </xf>
    <xf numFmtId="169" fontId="21" fillId="34" borderId="17" xfId="53" applyNumberFormat="1" applyFont="1" applyFill="1" applyBorder="1" applyAlignment="1">
      <alignment horizontal="left" vertical="top" wrapText="1"/>
      <protection/>
    </xf>
    <xf numFmtId="169" fontId="27" fillId="34" borderId="39" xfId="55" applyNumberFormat="1" applyFont="1" applyFill="1" applyBorder="1" applyAlignment="1">
      <alignment horizontal="center" vertical="center" wrapText="1"/>
      <protection/>
    </xf>
    <xf numFmtId="169" fontId="27" fillId="34" borderId="39" xfId="53" applyNumberFormat="1" applyFont="1" applyFill="1" applyBorder="1" applyAlignment="1">
      <alignment horizontal="center" vertical="center" wrapText="1"/>
      <protection/>
    </xf>
    <xf numFmtId="169" fontId="34" fillId="34" borderId="39" xfId="55" applyNumberFormat="1" applyFont="1" applyFill="1" applyBorder="1" applyAlignment="1">
      <alignment horizontal="center" vertical="center" wrapText="1"/>
      <protection/>
    </xf>
    <xf numFmtId="169" fontId="34" fillId="0" borderId="39" xfId="55" applyNumberFormat="1" applyFont="1" applyFill="1" applyBorder="1" applyAlignment="1">
      <alignment horizontal="center" vertical="center" wrapText="1"/>
      <protection/>
    </xf>
    <xf numFmtId="169" fontId="34" fillId="34" borderId="45" xfId="55" applyNumberFormat="1" applyFont="1" applyFill="1" applyBorder="1" applyAlignment="1">
      <alignment horizontal="center" vertical="center" wrapText="1"/>
      <protection/>
    </xf>
    <xf numFmtId="169" fontId="27" fillId="34" borderId="40" xfId="55" applyNumberFormat="1" applyFont="1" applyFill="1" applyBorder="1" applyAlignment="1">
      <alignment horizontal="center" vertical="center" wrapText="1"/>
      <protection/>
    </xf>
    <xf numFmtId="49" fontId="21" fillId="34" borderId="46" xfId="53" applyNumberFormat="1" applyFont="1" applyFill="1" applyBorder="1" applyAlignment="1">
      <alignment horizontal="center" vertical="center"/>
      <protection/>
    </xf>
    <xf numFmtId="49" fontId="21" fillId="34" borderId="47" xfId="53" applyNumberFormat="1" applyFont="1" applyFill="1" applyBorder="1" applyAlignment="1">
      <alignment horizontal="center" vertical="center"/>
      <protection/>
    </xf>
    <xf numFmtId="49" fontId="21" fillId="34" borderId="47" xfId="53" applyNumberFormat="1" applyFont="1" applyFill="1" applyBorder="1" applyAlignment="1" applyProtection="1">
      <alignment horizontal="center" vertical="center"/>
      <protection locked="0"/>
    </xf>
    <xf numFmtId="49" fontId="21" fillId="34" borderId="48" xfId="53" applyNumberFormat="1" applyFont="1" applyFill="1" applyBorder="1" applyAlignment="1">
      <alignment horizontal="center" vertical="center"/>
      <protection/>
    </xf>
    <xf numFmtId="0" fontId="21" fillId="0" borderId="49" xfId="0" applyFont="1" applyFill="1" applyBorder="1" applyAlignment="1">
      <alignment vertical="center" wrapText="1"/>
    </xf>
    <xf numFmtId="169" fontId="21" fillId="0" borderId="41" xfId="0" applyNumberFormat="1" applyFont="1" applyFill="1" applyBorder="1" applyAlignment="1">
      <alignment horizontal="right" vertical="top"/>
    </xf>
    <xf numFmtId="0" fontId="27" fillId="0" borderId="10" xfId="0" applyFont="1" applyFill="1" applyBorder="1" applyAlignment="1">
      <alignment wrapText="1"/>
    </xf>
    <xf numFmtId="169" fontId="27" fillId="0" borderId="50" xfId="0" applyNumberFormat="1" applyFont="1" applyFill="1" applyBorder="1" applyAlignment="1">
      <alignment horizontal="right" vertical="top"/>
    </xf>
    <xf numFmtId="169" fontId="27" fillId="0" borderId="51" xfId="0" applyNumberFormat="1" applyFont="1" applyFill="1" applyBorder="1" applyAlignment="1">
      <alignment horizontal="right" vertical="top"/>
    </xf>
    <xf numFmtId="0" fontId="27" fillId="0" borderId="52" xfId="0" applyFont="1" applyFill="1" applyBorder="1" applyAlignment="1">
      <alignment wrapText="1"/>
    </xf>
    <xf numFmtId="169" fontId="27" fillId="0" borderId="53" xfId="0" applyNumberFormat="1" applyFont="1" applyFill="1" applyBorder="1" applyAlignment="1">
      <alignment horizontal="right" vertical="top"/>
    </xf>
    <xf numFmtId="169" fontId="27" fillId="0" borderId="54" xfId="0" applyNumberFormat="1" applyFont="1" applyFill="1" applyBorder="1" applyAlignment="1">
      <alignment horizontal="right" vertical="top"/>
    </xf>
    <xf numFmtId="0" fontId="82" fillId="0" borderId="14" xfId="0" applyFont="1" applyBorder="1" applyAlignment="1">
      <alignment vertical="center" wrapText="1"/>
    </xf>
    <xf numFmtId="0" fontId="27" fillId="0" borderId="55" xfId="0" applyFont="1" applyFill="1" applyBorder="1" applyAlignment="1">
      <alignment/>
    </xf>
    <xf numFmtId="169" fontId="27" fillId="0" borderId="47" xfId="0" applyNumberFormat="1" applyFont="1" applyFill="1" applyBorder="1" applyAlignment="1">
      <alignment horizontal="right" vertical="top"/>
    </xf>
    <xf numFmtId="166" fontId="4" fillId="0" borderId="11" xfId="0" applyNumberFormat="1" applyFont="1" applyFill="1" applyBorder="1" applyAlignment="1">
      <alignment horizontal="right" wrapText="1" indent="1"/>
    </xf>
    <xf numFmtId="167" fontId="4" fillId="0" borderId="12" xfId="67" applyNumberFormat="1" applyFont="1" applyFill="1" applyBorder="1" applyAlignment="1">
      <alignment vertical="center" wrapText="1"/>
    </xf>
    <xf numFmtId="167" fontId="2" fillId="0" borderId="20" xfId="67" applyNumberFormat="1" applyFont="1" applyFill="1" applyBorder="1" applyAlignment="1">
      <alignment vertical="center"/>
    </xf>
    <xf numFmtId="167" fontId="4" fillId="0" borderId="20" xfId="67" applyNumberFormat="1" applyFont="1" applyFill="1" applyBorder="1" applyAlignment="1">
      <alignment vertical="center"/>
    </xf>
    <xf numFmtId="167" fontId="4" fillId="0" borderId="13" xfId="0" applyNumberFormat="1" applyFont="1" applyFill="1" applyBorder="1" applyAlignment="1">
      <alignment wrapText="1"/>
    </xf>
    <xf numFmtId="167" fontId="4" fillId="0" borderId="15" xfId="0" applyNumberFormat="1" applyFont="1" applyFill="1" applyBorder="1" applyAlignment="1">
      <alignment wrapText="1"/>
    </xf>
    <xf numFmtId="167" fontId="2" fillId="0" borderId="16" xfId="0" applyNumberFormat="1" applyFont="1" applyFill="1" applyBorder="1" applyAlignment="1">
      <alignment wrapText="1"/>
    </xf>
    <xf numFmtId="167" fontId="4" fillId="0" borderId="56" xfId="0" applyNumberFormat="1" applyFont="1" applyFill="1" applyBorder="1" applyAlignment="1">
      <alignment wrapText="1"/>
    </xf>
    <xf numFmtId="167" fontId="4" fillId="0" borderId="57" xfId="0" applyNumberFormat="1" applyFont="1" applyFill="1" applyBorder="1" applyAlignment="1">
      <alignment wrapText="1"/>
    </xf>
    <xf numFmtId="167" fontId="9" fillId="0" borderId="58" xfId="67" applyNumberFormat="1" applyFont="1" applyFill="1" applyBorder="1" applyAlignment="1">
      <alignment vertical="center" wrapText="1"/>
    </xf>
    <xf numFmtId="167" fontId="2" fillId="0" borderId="59" xfId="0" applyNumberFormat="1" applyFont="1" applyFill="1" applyBorder="1" applyAlignment="1">
      <alignment wrapText="1"/>
    </xf>
    <xf numFmtId="167" fontId="4" fillId="0" borderId="57" xfId="67" applyNumberFormat="1" applyFont="1" applyFill="1" applyBorder="1" applyAlignment="1">
      <alignment vertical="center"/>
    </xf>
    <xf numFmtId="167" fontId="4" fillId="0" borderId="60" xfId="0" applyNumberFormat="1" applyFont="1" applyFill="1" applyBorder="1" applyAlignment="1">
      <alignment wrapText="1"/>
    </xf>
    <xf numFmtId="167" fontId="2" fillId="0" borderId="57" xfId="0" applyNumberFormat="1" applyFont="1" applyFill="1" applyBorder="1" applyAlignment="1">
      <alignment wrapText="1"/>
    </xf>
    <xf numFmtId="167" fontId="2" fillId="0" borderId="61" xfId="0" applyNumberFormat="1" applyFont="1" applyFill="1" applyBorder="1" applyAlignment="1">
      <alignment wrapText="1"/>
    </xf>
    <xf numFmtId="167" fontId="2" fillId="0" borderId="58" xfId="0" applyNumberFormat="1" applyFont="1" applyFill="1" applyBorder="1" applyAlignment="1">
      <alignment wrapText="1"/>
    </xf>
    <xf numFmtId="167" fontId="2" fillId="0" borderId="62" xfId="67" applyNumberFormat="1" applyFont="1" applyFill="1" applyBorder="1" applyAlignment="1">
      <alignment vertical="center"/>
    </xf>
    <xf numFmtId="167" fontId="2" fillId="0" borderId="62" xfId="0" applyNumberFormat="1" applyFont="1" applyFill="1" applyBorder="1" applyAlignment="1">
      <alignment wrapText="1"/>
    </xf>
    <xf numFmtId="167" fontId="9" fillId="0" borderId="0" xfId="67" applyNumberFormat="1" applyFont="1" applyFill="1" applyBorder="1" applyAlignment="1">
      <alignment vertical="center" wrapText="1"/>
    </xf>
    <xf numFmtId="167" fontId="9" fillId="0" borderId="13" xfId="67" applyNumberFormat="1" applyFont="1" applyFill="1" applyBorder="1" applyAlignment="1">
      <alignment vertical="center" wrapText="1"/>
    </xf>
    <xf numFmtId="167" fontId="9" fillId="0" borderId="21" xfId="67" applyNumberFormat="1" applyFont="1" applyFill="1" applyBorder="1" applyAlignment="1">
      <alignment vertical="center" wrapText="1"/>
    </xf>
    <xf numFmtId="167" fontId="9" fillId="0" borderId="18" xfId="67" applyNumberFormat="1" applyFont="1" applyFill="1" applyBorder="1" applyAlignment="1">
      <alignment vertical="center" wrapText="1"/>
    </xf>
    <xf numFmtId="167" fontId="4" fillId="0" borderId="12" xfId="0" applyNumberFormat="1" applyFont="1" applyFill="1" applyBorder="1" applyAlignment="1">
      <alignment wrapText="1"/>
    </xf>
    <xf numFmtId="167" fontId="4" fillId="0" borderId="31" xfId="0" applyNumberFormat="1" applyFont="1" applyFill="1" applyBorder="1" applyAlignment="1">
      <alignment wrapText="1"/>
    </xf>
    <xf numFmtId="167" fontId="4" fillId="0" borderId="0" xfId="66" applyNumberFormat="1" applyFont="1" applyFill="1" applyAlignment="1">
      <alignment horizontal="left"/>
    </xf>
    <xf numFmtId="164" fontId="13" fillId="0" borderId="0" xfId="64" applyFont="1" applyFill="1" applyAlignment="1">
      <alignment/>
    </xf>
    <xf numFmtId="169" fontId="40" fillId="0" borderId="49" xfId="0" applyNumberFormat="1" applyFont="1" applyFill="1" applyBorder="1" applyAlignment="1">
      <alignment horizontal="left" vertical="top" wrapText="1"/>
    </xf>
    <xf numFmtId="169" fontId="21" fillId="0" borderId="38" xfId="0" applyNumberFormat="1" applyFont="1" applyFill="1" applyBorder="1" applyAlignment="1">
      <alignment horizontal="right" vertical="top"/>
    </xf>
    <xf numFmtId="0" fontId="27" fillId="0" borderId="10" xfId="0" applyFont="1" applyFill="1" applyBorder="1" applyAlignment="1">
      <alignment/>
    </xf>
    <xf numFmtId="169" fontId="37" fillId="0" borderId="41" xfId="0" applyNumberFormat="1" applyFont="1" applyFill="1" applyBorder="1" applyAlignment="1">
      <alignment horizontal="right" vertical="top"/>
    </xf>
    <xf numFmtId="169" fontId="41" fillId="0" borderId="38" xfId="0" applyNumberFormat="1" applyFont="1" applyFill="1" applyBorder="1" applyAlignment="1">
      <alignment horizontal="right" vertical="top"/>
    </xf>
    <xf numFmtId="0" fontId="27" fillId="0" borderId="46" xfId="0" applyFont="1" applyFill="1" applyBorder="1" applyAlignment="1">
      <alignment wrapText="1"/>
    </xf>
    <xf numFmtId="169" fontId="27" fillId="0" borderId="48" xfId="0" applyNumberFormat="1" applyFont="1" applyFill="1" applyBorder="1" applyAlignment="1">
      <alignment horizontal="right" vertical="top"/>
    </xf>
    <xf numFmtId="0" fontId="21" fillId="0" borderId="17" xfId="0" applyFont="1" applyFill="1" applyBorder="1" applyAlignment="1">
      <alignment vertical="center" wrapText="1"/>
    </xf>
    <xf numFmtId="169" fontId="21" fillId="0" borderId="40" xfId="0" applyNumberFormat="1" applyFont="1" applyFill="1" applyBorder="1" applyAlignment="1">
      <alignment horizontal="right" vertical="top"/>
    </xf>
    <xf numFmtId="169" fontId="21" fillId="0" borderId="47" xfId="0" applyNumberFormat="1" applyFont="1" applyFill="1" applyBorder="1" applyAlignment="1">
      <alignment horizontal="right" vertical="top"/>
    </xf>
    <xf numFmtId="0" fontId="27" fillId="0" borderId="17" xfId="0" applyFont="1" applyFill="1" applyBorder="1" applyAlignment="1">
      <alignment wrapText="1"/>
    </xf>
    <xf numFmtId="3" fontId="2" fillId="0" borderId="26" xfId="0" applyNumberFormat="1" applyFont="1" applyFill="1" applyBorder="1" applyAlignment="1">
      <alignment/>
    </xf>
    <xf numFmtId="0" fontId="4" fillId="0" borderId="26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2" xfId="0" applyFont="1" applyBorder="1" applyAlignment="1">
      <alignment wrapText="1"/>
    </xf>
    <xf numFmtId="3" fontId="2" fillId="0" borderId="56" xfId="0" applyNumberFormat="1" applyFont="1" applyFill="1" applyBorder="1" applyAlignment="1">
      <alignment/>
    </xf>
    <xf numFmtId="0" fontId="2" fillId="0" borderId="19" xfId="0" applyFont="1" applyFill="1" applyBorder="1" applyAlignment="1">
      <alignment wrapText="1"/>
    </xf>
    <xf numFmtId="0" fontId="2" fillId="33" borderId="35" xfId="0" applyFont="1" applyFill="1" applyBorder="1" applyAlignment="1">
      <alignment wrapText="1"/>
    </xf>
    <xf numFmtId="3" fontId="81" fillId="0" borderId="0" xfId="0" applyNumberFormat="1" applyFont="1" applyFill="1" applyAlignment="1">
      <alignment/>
    </xf>
    <xf numFmtId="0" fontId="21" fillId="34" borderId="0" xfId="0" applyFont="1" applyFill="1" applyBorder="1" applyAlignment="1">
      <alignment wrapText="1"/>
    </xf>
    <xf numFmtId="169" fontId="21" fillId="0" borderId="0" xfId="53" applyNumberFormat="1" applyFont="1" applyAlignment="1">
      <alignment horizontal="left" vertical="top" wrapText="1"/>
      <protection/>
    </xf>
    <xf numFmtId="169" fontId="2" fillId="0" borderId="0" xfId="53" applyNumberFormat="1" applyFont="1" applyAlignment="1">
      <alignment horizontal="left" vertical="top" wrapText="1"/>
      <protection/>
    </xf>
    <xf numFmtId="169" fontId="2" fillId="0" borderId="0" xfId="53" applyNumberFormat="1" applyFont="1" applyAlignment="1">
      <alignment horizontal="right" vertical="top"/>
      <protection/>
    </xf>
    <xf numFmtId="169" fontId="84" fillId="34" borderId="0" xfId="0" applyNumberFormat="1" applyFont="1" applyFill="1" applyBorder="1" applyAlignment="1">
      <alignment horizontal="right" vertical="top"/>
    </xf>
    <xf numFmtId="43" fontId="85" fillId="0" borderId="0" xfId="67" applyFont="1" applyFill="1" applyBorder="1" applyAlignment="1">
      <alignment horizontal="center" vertical="top"/>
    </xf>
    <xf numFmtId="169" fontId="86" fillId="0" borderId="0" xfId="53" applyNumberFormat="1" applyFont="1" applyAlignment="1">
      <alignment horizontal="right" vertical="top"/>
      <protection/>
    </xf>
    <xf numFmtId="0" fontId="2" fillId="0" borderId="0" xfId="0" applyFont="1" applyFill="1" applyAlignment="1">
      <alignment horizontal="right"/>
    </xf>
    <xf numFmtId="0" fontId="84" fillId="34" borderId="0" xfId="0" applyFont="1" applyFill="1" applyBorder="1" applyAlignment="1">
      <alignment wrapText="1"/>
    </xf>
    <xf numFmtId="169" fontId="87" fillId="0" borderId="0" xfId="0" applyNumberFormat="1" applyFont="1" applyAlignment="1">
      <alignment/>
    </xf>
    <xf numFmtId="169" fontId="21" fillId="33" borderId="0" xfId="53" applyNumberFormat="1" applyFont="1" applyFill="1" applyAlignment="1">
      <alignment horizontal="right" vertical="top"/>
      <protection/>
    </xf>
    <xf numFmtId="3" fontId="88" fillId="33" borderId="0" xfId="0" applyNumberFormat="1" applyFont="1" applyFill="1" applyAlignment="1">
      <alignment horizontal="right"/>
    </xf>
    <xf numFmtId="3" fontId="3" fillId="33" borderId="0" xfId="0" applyNumberFormat="1" applyFont="1" applyFill="1" applyAlignment="1">
      <alignment/>
    </xf>
    <xf numFmtId="0" fontId="44" fillId="33" borderId="0" xfId="0" applyFont="1" applyFill="1" applyAlignment="1">
      <alignment/>
    </xf>
    <xf numFmtId="3" fontId="10" fillId="33" borderId="0" xfId="0" applyNumberFormat="1" applyFont="1" applyFill="1" applyAlignment="1">
      <alignment horizontal="right"/>
    </xf>
    <xf numFmtId="3" fontId="34" fillId="33" borderId="12" xfId="0" applyNumberFormat="1" applyFont="1" applyFill="1" applyBorder="1" applyAlignment="1">
      <alignment horizontal="center" vertical="top" wrapText="1"/>
    </xf>
    <xf numFmtId="0" fontId="34" fillId="33" borderId="13" xfId="0" applyFont="1" applyFill="1" applyBorder="1" applyAlignment="1">
      <alignment vertical="center" wrapText="1"/>
    </xf>
    <xf numFmtId="0" fontId="34" fillId="33" borderId="32" xfId="0" applyFont="1" applyFill="1" applyBorder="1" applyAlignment="1">
      <alignment vertical="center" wrapText="1"/>
    </xf>
    <xf numFmtId="167" fontId="10" fillId="33" borderId="15" xfId="0" applyNumberFormat="1" applyFont="1" applyFill="1" applyBorder="1" applyAlignment="1">
      <alignment wrapText="1"/>
    </xf>
    <xf numFmtId="167" fontId="10" fillId="33" borderId="28" xfId="0" applyNumberFormat="1" applyFont="1" applyFill="1" applyBorder="1" applyAlignment="1">
      <alignment wrapText="1"/>
    </xf>
    <xf numFmtId="165" fontId="10" fillId="33" borderId="15" xfId="62" applyNumberFormat="1" applyFont="1" applyFill="1" applyBorder="1" applyAlignment="1">
      <alignment vertical="center" wrapText="1"/>
    </xf>
    <xf numFmtId="165" fontId="10" fillId="33" borderId="28" xfId="62" applyNumberFormat="1" applyFont="1" applyFill="1" applyBorder="1" applyAlignment="1">
      <alignment vertical="center" wrapText="1"/>
    </xf>
    <xf numFmtId="165" fontId="34" fillId="33" borderId="15" xfId="62" applyNumberFormat="1" applyFont="1" applyFill="1" applyBorder="1" applyAlignment="1">
      <alignment vertical="center" wrapText="1"/>
    </xf>
    <xf numFmtId="165" fontId="34" fillId="33" borderId="28" xfId="62" applyNumberFormat="1" applyFont="1" applyFill="1" applyBorder="1" applyAlignment="1">
      <alignment vertical="center" wrapText="1"/>
    </xf>
    <xf numFmtId="167" fontId="34" fillId="33" borderId="15" xfId="0" applyNumberFormat="1" applyFont="1" applyFill="1" applyBorder="1" applyAlignment="1">
      <alignment wrapText="1"/>
    </xf>
    <xf numFmtId="167" fontId="34" fillId="33" borderId="28" xfId="0" applyNumberFormat="1" applyFont="1" applyFill="1" applyBorder="1" applyAlignment="1">
      <alignment wrapText="1"/>
    </xf>
    <xf numFmtId="165" fontId="44" fillId="33" borderId="15" xfId="62" applyNumberFormat="1" applyFont="1" applyFill="1" applyBorder="1" applyAlignment="1">
      <alignment/>
    </xf>
    <xf numFmtId="165" fontId="44" fillId="33" borderId="28" xfId="62" applyNumberFormat="1" applyFont="1" applyFill="1" applyBorder="1" applyAlignment="1">
      <alignment/>
    </xf>
    <xf numFmtId="167" fontId="34" fillId="33" borderId="16" xfId="0" applyNumberFormat="1" applyFont="1" applyFill="1" applyBorder="1" applyAlignment="1">
      <alignment wrapText="1"/>
    </xf>
    <xf numFmtId="167" fontId="34" fillId="33" borderId="63" xfId="0" applyNumberFormat="1" applyFont="1" applyFill="1" applyBorder="1" applyAlignment="1">
      <alignment wrapText="1"/>
    </xf>
    <xf numFmtId="165" fontId="44" fillId="33" borderId="0" xfId="0" applyNumberFormat="1" applyFont="1" applyFill="1" applyAlignment="1">
      <alignment/>
    </xf>
    <xf numFmtId="3" fontId="44" fillId="33" borderId="0" xfId="0" applyNumberFormat="1" applyFont="1" applyFill="1" applyAlignment="1">
      <alignment/>
    </xf>
    <xf numFmtId="3" fontId="64" fillId="33" borderId="0" xfId="0" applyNumberFormat="1" applyFont="1" applyFill="1" applyAlignment="1">
      <alignment/>
    </xf>
    <xf numFmtId="0" fontId="34" fillId="33" borderId="0" xfId="0" applyFont="1" applyFill="1" applyAlignment="1">
      <alignment/>
    </xf>
    <xf numFmtId="3" fontId="34" fillId="33" borderId="0" xfId="0" applyNumberFormat="1" applyFont="1" applyFill="1" applyAlignment="1">
      <alignment/>
    </xf>
    <xf numFmtId="3" fontId="10" fillId="33" borderId="0" xfId="0" applyNumberFormat="1" applyFont="1" applyFill="1" applyAlignment="1">
      <alignment/>
    </xf>
    <xf numFmtId="0" fontId="4" fillId="0" borderId="0" xfId="0" applyFont="1" applyBorder="1" applyAlignment="1">
      <alignment wrapText="1"/>
    </xf>
    <xf numFmtId="166" fontId="4" fillId="0" borderId="0" xfId="0" applyNumberFormat="1" applyFont="1" applyFill="1" applyBorder="1" applyAlignment="1">
      <alignment horizontal="right" wrapText="1" indent="1"/>
    </xf>
    <xf numFmtId="0" fontId="21" fillId="33" borderId="0" xfId="52" applyFont="1" applyFill="1" applyBorder="1" applyAlignment="1">
      <alignment/>
      <protection/>
    </xf>
    <xf numFmtId="167" fontId="5" fillId="0" borderId="0" xfId="67" applyNumberFormat="1" applyFont="1" applyFill="1" applyBorder="1" applyAlignment="1">
      <alignment vertical="center" wrapText="1"/>
    </xf>
    <xf numFmtId="0" fontId="2" fillId="33" borderId="0" xfId="52" applyFont="1" applyFill="1" applyBorder="1" applyAlignment="1">
      <alignment/>
      <protection/>
    </xf>
    <xf numFmtId="169" fontId="2" fillId="0" borderId="0" xfId="53" applyNumberFormat="1" applyFont="1" applyAlignment="1">
      <alignment horizontal="left" vertical="top" wrapText="1"/>
      <protection/>
    </xf>
    <xf numFmtId="0" fontId="1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4" fillId="33" borderId="0" xfId="0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0" fillId="0" borderId="0" xfId="0" applyAlignment="1">
      <alignment/>
    </xf>
    <xf numFmtId="0" fontId="6" fillId="0" borderId="0" xfId="0" applyFont="1" applyFill="1" applyAlignment="1">
      <alignment horizontal="center"/>
    </xf>
    <xf numFmtId="0" fontId="33" fillId="0" borderId="0" xfId="0" applyFont="1" applyAlignment="1">
      <alignment/>
    </xf>
    <xf numFmtId="169" fontId="21" fillId="0" borderId="0" xfId="53" applyNumberFormat="1" applyFont="1" applyAlignment="1">
      <alignment horizontal="left" vertical="top" wrapText="1"/>
      <protection/>
    </xf>
    <xf numFmtId="169" fontId="27" fillId="34" borderId="0" xfId="54" applyNumberFormat="1" applyFont="1" applyFill="1" applyAlignment="1">
      <alignment horizontal="center" vertical="top" wrapText="1"/>
      <protection/>
    </xf>
    <xf numFmtId="169" fontId="27" fillId="34" borderId="0" xfId="53" applyNumberFormat="1" applyFont="1" applyFill="1" applyAlignment="1">
      <alignment horizontal="center" vertical="top" wrapText="1"/>
      <protection/>
    </xf>
    <xf numFmtId="169" fontId="27" fillId="34" borderId="0" xfId="54" applyNumberFormat="1" applyFont="1" applyFill="1" applyAlignment="1">
      <alignment horizontal="center" vertical="top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_God_Формы фин.отчетности_BWU_09_11_03" xfId="53"/>
    <cellStyle name="Обычный_Лист1 2" xfId="54"/>
    <cellStyle name="Обычный_Формы ФО для НПФ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2 2" xfId="65"/>
    <cellStyle name="Финансовый 2 2 2" xfId="66"/>
    <cellStyle name="Финансовый 3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1;&#1059;\&#1043;&#1077;&#1085;&#1073;&#1091;&#1093;\&#1053;&#1080;&#1085;&#1072;\&#1060;&#1080;&#1085;&#1072;&#1085;&#1089;&#1086;&#1074;&#1072;&#1103;%20&#1086;&#1090;&#1095;&#1077;&#1090;&#1085;&#1086;&#1089;&#1090;&#1100;\2014%20&#1075;&#1086;&#1076;\&#1085;&#1072;%2001.04.2014\&#1082;&#1086;&#1085;&#1075;&#1083;&#1072;&#1084;&#1077;&#1088;&#1072;&#1090;\31.03.2014%20&#1056;&#1072;&#1089;&#1096;.&#1101;&#1083;&#1080;&#1084;&#1080;&#1085;&#1080;&#1088;&#1086;&#1074;&#1072;&#1085;&#1080;&#1103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44;&#1083;&#1103;%20&#1072;&#1091;&#1076;&#1080;&#1090;&#1072;\&#1040;&#1091;&#1076;&#1080;&#1090;%202013%20&#1075;&#1086;&#1076;\&#1044;&#1077;&#1087;&#1072;&#1088;&#1090;&#1072;&#1084;&#1077;&#1085;&#1090;%20&#1073;&#1091;&#1093;.&#1091;&#1095;&#1077;&#1090;&#1072;%20&#1080;%20&#1086;&#1090;&#1095;&#1077;&#1090;&#1085;&#1086;&#1089;&#1090;&#1080;\2013%20&#1075;&#1086;&#1076;\&#1055;&#1088;&#1080;&#1083;&#1086;&#1078;&#1077;&#1085;&#1080;&#1077;%20&#8470;%201\&#1059;&#1040;&#1054;\&#1060;&#1080;&#1085;&#1072;&#1085;&#1089;&#1086;&#1074;&#1072;&#1103;%20&#1086;&#1090;&#1095;&#1077;&#1090;&#1085;&#1086;&#1089;&#1090;&#1100;\&#1050;&#1086;&#1085;&#1089;.%20&#1092;&#1086;&#1088;&#1084;&#1072;%202%20&#1076;&#1077;&#1082;&#1072;&#1073;&#1088;&#1100;%202013%20c%20&#1047;&#1054;%20&#1080;%20&#1072;&#1091;&#1076;&#1080;&#1090;.%20&#1082;&#1086;&#1088;&#1088;&#1077;&#1082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.1 конс."/>
      <sheetName val="ф.2 конс."/>
      <sheetName val="ф.3 конс."/>
      <sheetName val="ф.4 конс."/>
      <sheetName val="конс ФО-1"/>
      <sheetName val="конс ФО-2"/>
      <sheetName val="конс ФО-3"/>
      <sheetName val="расш-ка элиминирования 1 кв"/>
      <sheetName val="расш-ка элиминирования (2)"/>
      <sheetName val="расш-ка ДС"/>
      <sheetName val="расчеты с бюджетом"/>
      <sheetName val="ТМЗ"/>
      <sheetName val="НМА"/>
      <sheetName val="ОС"/>
      <sheetName val="Инвес.недвиж."/>
      <sheetName val="незаверш стр-во"/>
      <sheetName val="Расш. УК"/>
      <sheetName val="Расш. УК банк"/>
      <sheetName val="Расшифровка ПФИ"/>
      <sheetName val="Расшифровка прочих А и О"/>
      <sheetName val="ФА до погашения"/>
      <sheetName val="ФА для продажи"/>
      <sheetName val="ФА по справед стоимости"/>
    </sheetNames>
    <sheetDataSet>
      <sheetData sheetId="0">
        <row r="1">
          <cell r="A1" t="str">
            <v>БИН                920140000084</v>
          </cell>
        </row>
        <row r="2">
          <cell r="A2" t="str">
            <v>Код ОКПО             19924793</v>
          </cell>
        </row>
        <row r="3">
          <cell r="A3" t="str">
            <v>БИК                   TSESKZKA</v>
          </cell>
        </row>
        <row r="4">
          <cell r="A4" t="str">
            <v>ИИК KZ48125KZT1001300336 в НБ РК</v>
          </cell>
        </row>
        <row r="5">
          <cell r="A5" t="str">
            <v>Место нахождения головного банка: г.Астана, район Есиль, ул. Сығанақ, д. 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ЮЛЬ 2012 (по старой доле)"/>
      <sheetName val="ИЮЛЬ 2012 (по новой доле за 7 м"/>
      <sheetName val="ф.2"/>
      <sheetName val="Элиминации"/>
      <sheetName val="ФОРМА 2 (СД)"/>
      <sheetName val="банк ф2 ЗО"/>
      <sheetName val="BV  ф2"/>
      <sheetName val="ЦГ ф2"/>
      <sheetName val="ЦК ф2 "/>
      <sheetName val="ОУСА"/>
      <sheetName val="расх_персон_12мес13г."/>
      <sheetName val="Акт_Капитал"/>
      <sheetName val="Акт_Гарант "/>
      <sheetName val="Акт_ОУСА "/>
      <sheetName val="Сквозное обсл. и комиссион."/>
      <sheetName val="ЦГ с учетом аудита 4меснов-"/>
      <sheetName val="расчет по дивид."/>
      <sheetName val="инф. Гарант"/>
    </sheetNames>
    <sheetDataSet>
      <sheetData sheetId="2">
        <row r="22">
          <cell r="B22" t="str">
            <v>Страховые премии, переданные перестраховщикам</v>
          </cell>
        </row>
        <row r="24">
          <cell r="B24" t="str">
            <v>Начисленные страховые премии, нетто</v>
          </cell>
        </row>
        <row r="26">
          <cell r="B26" t="str">
            <v>Изменение в резерве по незаработанным премиям, брутто</v>
          </cell>
        </row>
        <row r="28">
          <cell r="B28" t="str">
            <v>Доля перестраховщиков в изменении брутто резерва по незаработанным премиям</v>
          </cell>
        </row>
        <row r="30">
          <cell r="B30" t="str">
            <v>Заработанные страховые премии, нетто</v>
          </cell>
        </row>
        <row r="40">
          <cell r="B40" t="str">
            <v>Изменения доли перестраховщиков в резервах по договорам страхования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76"/>
  <sheetViews>
    <sheetView tabSelected="1" zoomScalePageLayoutView="0" workbookViewId="0" topLeftCell="A43">
      <selection activeCell="C1" sqref="C1"/>
    </sheetView>
  </sheetViews>
  <sheetFormatPr defaultColWidth="9.140625" defaultRowHeight="15"/>
  <cols>
    <col min="1" max="1" width="91.140625" style="2" customWidth="1"/>
    <col min="2" max="2" width="23.00390625" style="1" customWidth="1"/>
    <col min="3" max="3" width="22.140625" style="1" customWidth="1"/>
    <col min="4" max="4" width="13.57421875" style="2" customWidth="1"/>
    <col min="5" max="5" width="10.00390625" style="2" bestFit="1" customWidth="1"/>
    <col min="6" max="6" width="15.421875" style="2" customWidth="1"/>
    <col min="7" max="7" width="12.140625" style="2" bestFit="1" customWidth="1"/>
    <col min="8" max="16384" width="9.140625" style="2" customWidth="1"/>
  </cols>
  <sheetData>
    <row r="1" spans="1:3" ht="18.75">
      <c r="A1" s="309" t="str">
        <f>'[1]ф.1 конс.'!A1</f>
        <v>БИН                920140000084</v>
      </c>
      <c r="B1" s="310"/>
      <c r="C1" s="314"/>
    </row>
    <row r="2" spans="1:2" ht="18.75">
      <c r="A2" s="309" t="str">
        <f>'[1]ф.1 конс.'!A2</f>
        <v>Код ОКПО             19924793</v>
      </c>
      <c r="B2" s="310"/>
    </row>
    <row r="3" spans="1:2" ht="18.75">
      <c r="A3" s="309" t="str">
        <f>'[1]ф.1 конс.'!A3</f>
        <v>БИК                   TSESKZKA</v>
      </c>
      <c r="B3" s="310"/>
    </row>
    <row r="4" spans="1:2" ht="18.75">
      <c r="A4" s="348" t="str">
        <f>'[1]ф.1 конс.'!A4</f>
        <v>ИИК KZ48125KZT1001300336 в НБ РК</v>
      </c>
      <c r="B4" s="348"/>
    </row>
    <row r="5" spans="1:2" ht="18.75">
      <c r="A5" s="348" t="str">
        <f>'[1]ф.1 конс.'!A5</f>
        <v>Место нахождения головного банка: г.Астана, район Есиль, ул. Сығанақ, д. 24</v>
      </c>
      <c r="B5" s="348"/>
    </row>
    <row r="7" spans="1:3" ht="18.75">
      <c r="A7" s="350" t="s">
        <v>0</v>
      </c>
      <c r="B7" s="350"/>
      <c r="C7" s="350"/>
    </row>
    <row r="8" spans="1:3" ht="18.75">
      <c r="A8" s="350" t="s">
        <v>1</v>
      </c>
      <c r="B8" s="350"/>
      <c r="C8" s="350"/>
    </row>
    <row r="9" spans="1:3" ht="18.75">
      <c r="A9" s="351" t="s">
        <v>2</v>
      </c>
      <c r="B9" s="351"/>
      <c r="C9" s="351"/>
    </row>
    <row r="10" spans="1:3" ht="18.75">
      <c r="A10" s="351" t="s">
        <v>175</v>
      </c>
      <c r="B10" s="351"/>
      <c r="C10" s="351"/>
    </row>
    <row r="11" spans="1:3" ht="18.75" hidden="1">
      <c r="A11" s="352" t="s">
        <v>3</v>
      </c>
      <c r="B11" s="352"/>
      <c r="C11" s="352"/>
    </row>
    <row r="12" ht="19.5" thickBot="1">
      <c r="C12" s="3" t="s">
        <v>4</v>
      </c>
    </row>
    <row r="13" spans="1:3" ht="19.5" thickBot="1">
      <c r="A13" s="4"/>
      <c r="B13" s="5" t="s">
        <v>176</v>
      </c>
      <c r="C13" s="6" t="s">
        <v>177</v>
      </c>
    </row>
    <row r="14" spans="1:3" ht="18.75">
      <c r="A14" s="7" t="s">
        <v>5</v>
      </c>
      <c r="B14" s="8"/>
      <c r="C14" s="9"/>
    </row>
    <row r="15" spans="1:3" ht="18.75">
      <c r="A15" s="10" t="s">
        <v>6</v>
      </c>
      <c r="B15" s="21">
        <v>163331231</v>
      </c>
      <c r="C15" s="21">
        <v>96822331</v>
      </c>
    </row>
    <row r="16" spans="1:3" ht="18.75">
      <c r="A16" s="10" t="s">
        <v>7</v>
      </c>
      <c r="B16" s="21">
        <v>13086364</v>
      </c>
      <c r="C16" s="21">
        <v>5553941</v>
      </c>
    </row>
    <row r="17" spans="1:3" ht="37.5">
      <c r="A17" s="10" t="s">
        <v>8</v>
      </c>
      <c r="B17" s="21"/>
      <c r="C17" s="21"/>
    </row>
    <row r="18" spans="1:251" ht="18.75">
      <c r="A18" s="11" t="s">
        <v>9</v>
      </c>
      <c r="B18" s="21">
        <v>5691650</v>
      </c>
      <c r="C18" s="21">
        <v>9855998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</row>
    <row r="19" spans="1:251" ht="18.75">
      <c r="A19" s="11" t="s">
        <v>10</v>
      </c>
      <c r="B19" s="21">
        <v>0</v>
      </c>
      <c r="C19" s="21">
        <v>10900232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</row>
    <row r="20" spans="1:251" ht="18.75">
      <c r="A20" s="13" t="s">
        <v>11</v>
      </c>
      <c r="B20" s="21"/>
      <c r="C20" s="21"/>
      <c r="D20" s="14"/>
      <c r="E20" s="14"/>
      <c r="F20" s="14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</row>
    <row r="21" spans="1:251" ht="18.75">
      <c r="A21" s="11" t="s">
        <v>9</v>
      </c>
      <c r="B21" s="21">
        <v>8221322</v>
      </c>
      <c r="C21" s="21">
        <v>5133210</v>
      </c>
      <c r="D21" s="14"/>
      <c r="E21" s="14"/>
      <c r="F21" s="14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</row>
    <row r="22" spans="1:251" ht="18.75">
      <c r="A22" s="11" t="s">
        <v>10</v>
      </c>
      <c r="B22" s="21">
        <v>0</v>
      </c>
      <c r="C22" s="21">
        <v>0</v>
      </c>
      <c r="D22" s="14"/>
      <c r="E22" s="14"/>
      <c r="F22" s="14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</row>
    <row r="23" spans="1:251" ht="18.75">
      <c r="A23" s="13" t="s">
        <v>12</v>
      </c>
      <c r="B23" s="21">
        <v>934835570</v>
      </c>
      <c r="C23" s="21">
        <v>674158351</v>
      </c>
      <c r="D23" s="14"/>
      <c r="E23" s="14"/>
      <c r="F23" s="14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</row>
    <row r="24" spans="1:251" ht="18.75">
      <c r="A24" s="13" t="s">
        <v>13</v>
      </c>
      <c r="B24" s="21"/>
      <c r="C24" s="21"/>
      <c r="D24" s="14"/>
      <c r="E24" s="14"/>
      <c r="F24" s="14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</row>
    <row r="25" spans="1:251" ht="18.75">
      <c r="A25" s="11" t="s">
        <v>9</v>
      </c>
      <c r="B25" s="21">
        <v>32958683</v>
      </c>
      <c r="C25" s="21">
        <v>22303206</v>
      </c>
      <c r="D25" s="14"/>
      <c r="E25" s="14"/>
      <c r="F25" s="14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</row>
    <row r="26" spans="1:251" ht="18.75">
      <c r="A26" s="11" t="s">
        <v>10</v>
      </c>
      <c r="B26" s="21">
        <v>0</v>
      </c>
      <c r="C26" s="21">
        <v>5913997</v>
      </c>
      <c r="D26" s="14"/>
      <c r="E26" s="14"/>
      <c r="F26" s="14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</row>
    <row r="27" spans="1:251" ht="18.75">
      <c r="A27" s="11" t="s">
        <v>141</v>
      </c>
      <c r="B27" s="21">
        <v>5329118</v>
      </c>
      <c r="C27" s="21">
        <v>2905004</v>
      </c>
      <c r="D27" s="14"/>
      <c r="E27" s="14"/>
      <c r="F27" s="14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</row>
    <row r="28" spans="1:3" ht="18.75">
      <c r="A28" s="10" t="s">
        <v>14</v>
      </c>
      <c r="B28" s="21">
        <v>25348659</v>
      </c>
      <c r="C28" s="21">
        <v>20404603</v>
      </c>
    </row>
    <row r="29" spans="1:3" ht="18.75" hidden="1">
      <c r="A29" s="10" t="s">
        <v>15</v>
      </c>
      <c r="B29" s="21">
        <v>0</v>
      </c>
      <c r="C29" s="21">
        <v>0</v>
      </c>
    </row>
    <row r="30" spans="1:3" ht="18.75" hidden="1">
      <c r="A30" s="10" t="s">
        <v>16</v>
      </c>
      <c r="B30" s="21">
        <v>0</v>
      </c>
      <c r="C30" s="21">
        <v>0</v>
      </c>
    </row>
    <row r="31" spans="1:3" ht="18.75">
      <c r="A31" s="10" t="s">
        <v>17</v>
      </c>
      <c r="B31" s="21">
        <v>232910</v>
      </c>
      <c r="C31" s="21">
        <v>2559767</v>
      </c>
    </row>
    <row r="32" spans="1:3" ht="18.75">
      <c r="A32" s="10" t="s">
        <v>18</v>
      </c>
      <c r="B32" s="21">
        <v>198581</v>
      </c>
      <c r="C32" s="21">
        <v>10475</v>
      </c>
    </row>
    <row r="33" spans="1:3" ht="19.5" thickBot="1">
      <c r="A33" s="15" t="s">
        <v>19</v>
      </c>
      <c r="B33" s="21">
        <v>33775828</v>
      </c>
      <c r="C33" s="21">
        <v>26491638</v>
      </c>
    </row>
    <row r="34" spans="1:3" ht="19.5" thickBot="1">
      <c r="A34" s="16" t="s">
        <v>20</v>
      </c>
      <c r="B34" s="262">
        <f>SUM(B15:B33)</f>
        <v>1223009916</v>
      </c>
      <c r="C34" s="17">
        <f>SUM(C15:C33)</f>
        <v>883012753</v>
      </c>
    </row>
    <row r="35" spans="1:3" ht="18.75">
      <c r="A35" s="300" t="s">
        <v>21</v>
      </c>
      <c r="B35" s="303"/>
      <c r="C35" s="299"/>
    </row>
    <row r="36" spans="1:3" ht="37.5">
      <c r="A36" s="10" t="s">
        <v>149</v>
      </c>
      <c r="B36" s="21">
        <v>34965705</v>
      </c>
      <c r="C36" s="21">
        <v>0</v>
      </c>
    </row>
    <row r="37" spans="1:3" ht="18.75">
      <c r="A37" s="301" t="s">
        <v>22</v>
      </c>
      <c r="B37" s="21">
        <v>43772012</v>
      </c>
      <c r="C37" s="21">
        <v>23307412</v>
      </c>
    </row>
    <row r="38" spans="1:3" ht="18.75">
      <c r="A38" s="10" t="s">
        <v>23</v>
      </c>
      <c r="B38" s="21">
        <v>924722770</v>
      </c>
      <c r="C38" s="21">
        <v>694680088</v>
      </c>
    </row>
    <row r="39" spans="1:3" ht="18.75">
      <c r="A39" s="10" t="s">
        <v>47</v>
      </c>
      <c r="B39" s="21">
        <v>47279910</v>
      </c>
      <c r="C39" s="21">
        <v>21245781</v>
      </c>
    </row>
    <row r="40" spans="1:3" ht="18.75">
      <c r="A40" s="10" t="s">
        <v>24</v>
      </c>
      <c r="B40" s="21">
        <v>55931332</v>
      </c>
      <c r="C40" s="21">
        <v>41754090</v>
      </c>
    </row>
    <row r="41" spans="1:3" ht="18.75">
      <c r="A41" s="302" t="s">
        <v>25</v>
      </c>
      <c r="B41" s="21">
        <v>0</v>
      </c>
      <c r="C41" s="21">
        <v>15945917</v>
      </c>
    </row>
    <row r="42" spans="1:3" ht="18.75">
      <c r="A42" s="302" t="s">
        <v>46</v>
      </c>
      <c r="B42" s="21">
        <v>2682248</v>
      </c>
      <c r="C42" s="21">
        <v>2594212</v>
      </c>
    </row>
    <row r="43" spans="1:3" ht="18.75">
      <c r="A43" s="302" t="s">
        <v>119</v>
      </c>
      <c r="B43" s="21">
        <v>0</v>
      </c>
      <c r="C43" s="21">
        <v>4429</v>
      </c>
    </row>
    <row r="44" spans="1:3" ht="19.5" thickBot="1">
      <c r="A44" s="15" t="s">
        <v>26</v>
      </c>
      <c r="B44" s="21">
        <v>14399702</v>
      </c>
      <c r="C44" s="21">
        <v>12265820</v>
      </c>
    </row>
    <row r="45" spans="1:3" ht="19.5" thickBot="1">
      <c r="A45" s="18" t="s">
        <v>27</v>
      </c>
      <c r="B45" s="17">
        <f>SUM(B36:B44)</f>
        <v>1123753679</v>
      </c>
      <c r="C45" s="17">
        <f>SUM(C37:C44)</f>
        <v>811797749</v>
      </c>
    </row>
    <row r="46" spans="1:3" ht="18.75">
      <c r="A46" s="7" t="s">
        <v>28</v>
      </c>
      <c r="B46" s="19"/>
      <c r="C46" s="19"/>
    </row>
    <row r="47" spans="1:6" ht="18.75">
      <c r="A47" s="10" t="s">
        <v>29</v>
      </c>
      <c r="B47" s="21">
        <v>56108196</v>
      </c>
      <c r="C47" s="21">
        <v>41124480</v>
      </c>
      <c r="F47" s="20"/>
    </row>
    <row r="48" spans="1:6" ht="18.75">
      <c r="A48" s="10" t="s">
        <v>30</v>
      </c>
      <c r="B48" s="21">
        <v>43465</v>
      </c>
      <c r="C48" s="21">
        <v>49082</v>
      </c>
      <c r="F48" s="20"/>
    </row>
    <row r="49" spans="1:6" ht="18.75">
      <c r="A49" s="10" t="s">
        <v>31</v>
      </c>
      <c r="B49" s="21">
        <v>8263</v>
      </c>
      <c r="C49" s="21">
        <v>8487</v>
      </c>
      <c r="F49" s="20"/>
    </row>
    <row r="50" spans="1:6" ht="37.5">
      <c r="A50" s="10" t="s">
        <v>32</v>
      </c>
      <c r="B50" s="21">
        <v>-15661</v>
      </c>
      <c r="C50" s="21">
        <v>-24958</v>
      </c>
      <c r="F50" s="20"/>
    </row>
    <row r="51" spans="1:6" ht="18.75">
      <c r="A51" s="10" t="s">
        <v>33</v>
      </c>
      <c r="B51" s="21">
        <v>12002883</v>
      </c>
      <c r="C51" s="21">
        <v>12131875</v>
      </c>
      <c r="D51" s="20"/>
      <c r="F51" s="20"/>
    </row>
    <row r="52" spans="1:6" ht="18.75">
      <c r="A52" s="10" t="s">
        <v>142</v>
      </c>
      <c r="B52" s="21">
        <v>16631209</v>
      </c>
      <c r="C52" s="21">
        <v>16631209</v>
      </c>
      <c r="D52" s="20"/>
      <c r="F52" s="20"/>
    </row>
    <row r="53" spans="1:6" ht="19.5" thickBot="1">
      <c r="A53" s="10" t="s">
        <v>45</v>
      </c>
      <c r="B53" s="21">
        <v>14477882</v>
      </c>
      <c r="C53" s="21">
        <v>1294829</v>
      </c>
      <c r="F53" s="20"/>
    </row>
    <row r="54" spans="1:6" ht="19.5" thickBot="1">
      <c r="A54" s="22" t="s">
        <v>34</v>
      </c>
      <c r="B54" s="17">
        <f>SUM(B47:B53)</f>
        <v>99256237</v>
      </c>
      <c r="C54" s="17">
        <f>SUM(C47:C53)</f>
        <v>71215004</v>
      </c>
      <c r="F54" s="20"/>
    </row>
    <row r="55" spans="1:6" ht="19.5" thickBot="1">
      <c r="A55" s="23" t="s">
        <v>35</v>
      </c>
      <c r="B55" s="24">
        <v>0</v>
      </c>
      <c r="C55" s="24">
        <v>0</v>
      </c>
      <c r="F55" s="20"/>
    </row>
    <row r="56" spans="1:6" ht="19.5" thickBot="1">
      <c r="A56" s="22" t="s">
        <v>36</v>
      </c>
      <c r="B56" s="25">
        <f>B54+B55</f>
        <v>99256237</v>
      </c>
      <c r="C56" s="25">
        <f>C54+C55</f>
        <v>71215004</v>
      </c>
      <c r="F56" s="20"/>
    </row>
    <row r="57" spans="1:6" ht="19.5" thickBot="1">
      <c r="A57" s="22" t="s">
        <v>44</v>
      </c>
      <c r="B57" s="17">
        <f>B56+B45</f>
        <v>1223009916</v>
      </c>
      <c r="C57" s="17">
        <f>C56+C45</f>
        <v>883012753</v>
      </c>
      <c r="F57" s="20"/>
    </row>
    <row r="58" spans="1:6" ht="11.25" customHeight="1">
      <c r="A58" s="343"/>
      <c r="B58" s="344"/>
      <c r="C58" s="344"/>
      <c r="F58" s="20"/>
    </row>
    <row r="59" spans="1:6" ht="18.75">
      <c r="A59" s="345" t="s">
        <v>195</v>
      </c>
      <c r="B59" s="344"/>
      <c r="C59" s="344"/>
      <c r="F59" s="20"/>
    </row>
    <row r="60" spans="1:6" ht="18.75">
      <c r="A60" s="345" t="s">
        <v>196</v>
      </c>
      <c r="B60" s="344"/>
      <c r="C60" s="344"/>
      <c r="F60" s="20"/>
    </row>
    <row r="61" spans="1:6" ht="7.5" customHeight="1">
      <c r="A61" s="343"/>
      <c r="B61" s="344"/>
      <c r="C61" s="344"/>
      <c r="F61" s="20"/>
    </row>
    <row r="62" spans="1:6" ht="10.5" customHeight="1">
      <c r="A62" s="343"/>
      <c r="B62" s="344"/>
      <c r="C62" s="344"/>
      <c r="F62" s="20"/>
    </row>
    <row r="63" spans="1:3" ht="18.75">
      <c r="A63" s="2" t="s">
        <v>113</v>
      </c>
      <c r="B63" s="26"/>
      <c r="C63" s="26"/>
    </row>
    <row r="64" spans="1:3" ht="18.75" hidden="1">
      <c r="A64" s="27" t="s">
        <v>37</v>
      </c>
      <c r="B64" s="28"/>
      <c r="C64" s="28"/>
    </row>
    <row r="65" spans="1:3" ht="18.75" hidden="1">
      <c r="A65" s="349"/>
      <c r="B65" s="349"/>
      <c r="C65" s="349"/>
    </row>
    <row r="67" spans="1:2" ht="19.5">
      <c r="A67" s="29" t="s">
        <v>193</v>
      </c>
      <c r="B67" s="286" t="s">
        <v>194</v>
      </c>
    </row>
    <row r="68" spans="1:251" ht="18.75">
      <c r="A68"/>
      <c r="B68" s="30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</row>
    <row r="69" spans="1:251" ht="19.5">
      <c r="A69" s="29"/>
      <c r="B69" s="3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</row>
    <row r="70" spans="1:251" ht="19.5">
      <c r="A70" s="29" t="s">
        <v>38</v>
      </c>
      <c r="B70" s="31" t="s">
        <v>39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</row>
    <row r="71" spans="1:251" ht="20.25">
      <c r="A71" s="32"/>
      <c r="B71" s="28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</row>
    <row r="72" spans="1:251" ht="18.75">
      <c r="A72" s="33" t="s">
        <v>40</v>
      </c>
      <c r="B72" s="30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</row>
    <row r="73" spans="1:251" ht="19.5">
      <c r="A73" s="34" t="s">
        <v>41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</row>
    <row r="74" spans="1:251" ht="18.75">
      <c r="A74" s="35" t="s">
        <v>42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</row>
    <row r="75" spans="1:251" ht="18.75">
      <c r="A75" s="36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</row>
    <row r="76" spans="1:251" ht="18.75" hidden="1">
      <c r="A76" s="37" t="s">
        <v>43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</row>
  </sheetData>
  <sheetProtection/>
  <mergeCells count="8">
    <mergeCell ref="A4:B4"/>
    <mergeCell ref="A5:B5"/>
    <mergeCell ref="A65:C65"/>
    <mergeCell ref="A7:C7"/>
    <mergeCell ref="A8:C8"/>
    <mergeCell ref="A9:C9"/>
    <mergeCell ref="A10:C10"/>
    <mergeCell ref="A11:C11"/>
  </mergeCells>
  <printOptions/>
  <pageMargins left="0.7" right="0.7" top="0.75" bottom="0.75" header="0.3" footer="0.3"/>
  <pageSetup horizontalDpi="600" verticalDpi="600" orientation="portrait" paperSize="9" scale="56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28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1.140625" style="51" customWidth="1"/>
    <col min="2" max="2" width="27.8515625" style="151" bestFit="1" customWidth="1"/>
    <col min="3" max="3" width="28.140625" style="152" customWidth="1"/>
    <col min="4" max="4" width="27.8515625" style="153" hidden="1" customWidth="1"/>
    <col min="5" max="5" width="19.7109375" style="51" hidden="1" customWidth="1"/>
    <col min="6" max="6" width="21.28125" style="52" customWidth="1"/>
    <col min="7" max="7" width="21.28125" style="52" bestFit="1" customWidth="1"/>
    <col min="8" max="8" width="18.28125" style="51" customWidth="1"/>
    <col min="9" max="9" width="17.28125" style="51" customWidth="1"/>
    <col min="10" max="10" width="13.421875" style="51" bestFit="1" customWidth="1"/>
    <col min="11" max="16384" width="9.140625" style="51" customWidth="1"/>
  </cols>
  <sheetData>
    <row r="1" spans="1:7" s="40" customFormat="1" ht="18.75">
      <c r="A1" s="309" t="str">
        <f>'[1]ф.1 конс.'!A1</f>
        <v>БИН                920140000084</v>
      </c>
      <c r="B1" s="310"/>
      <c r="C1" s="312" t="s">
        <v>143</v>
      </c>
      <c r="D1" s="39"/>
      <c r="F1" s="41"/>
      <c r="G1" s="41"/>
    </row>
    <row r="2" spans="1:7" s="40" customFormat="1" ht="18.75">
      <c r="A2" s="309" t="str">
        <f>'[1]ф.1 конс.'!A2</f>
        <v>Код ОКПО             19924793</v>
      </c>
      <c r="B2" s="310"/>
      <c r="C2" s="38"/>
      <c r="D2" s="42"/>
      <c r="F2" s="41"/>
      <c r="G2" s="41"/>
    </row>
    <row r="3" spans="1:7" s="40" customFormat="1" ht="18.75">
      <c r="A3" s="309" t="str">
        <f>'[1]ф.1 конс.'!A3</f>
        <v>БИК                   TSESKZKA</v>
      </c>
      <c r="B3" s="310"/>
      <c r="C3" s="38"/>
      <c r="D3" s="42"/>
      <c r="F3" s="41"/>
      <c r="G3" s="41"/>
    </row>
    <row r="4" spans="1:7" s="40" customFormat="1" ht="18.75">
      <c r="A4" s="348" t="str">
        <f>'[1]ф.1 конс.'!A4</f>
        <v>ИИК KZ48125KZT1001300336 в НБ РК</v>
      </c>
      <c r="B4" s="348"/>
      <c r="C4" s="38"/>
      <c r="D4" s="42"/>
      <c r="F4" s="41"/>
      <c r="G4" s="41"/>
    </row>
    <row r="5" spans="1:7" s="40" customFormat="1" ht="18.75">
      <c r="A5" s="348" t="str">
        <f>'[1]ф.1 конс.'!A5</f>
        <v>Место нахождения головного банка: г.Астана, район Есиль, ул. Сығанақ, д. 24</v>
      </c>
      <c r="B5" s="348"/>
      <c r="C5" s="38"/>
      <c r="D5" s="42"/>
      <c r="F5" s="41"/>
      <c r="G5" s="41"/>
    </row>
    <row r="6" spans="1:7" s="47" customFormat="1" ht="16.5">
      <c r="A6" s="43"/>
      <c r="B6" s="44"/>
      <c r="C6" s="45"/>
      <c r="D6" s="46"/>
      <c r="F6" s="48"/>
      <c r="G6" s="48"/>
    </row>
    <row r="7" spans="1:7" s="47" customFormat="1" ht="19.5">
      <c r="A7" s="354" t="s">
        <v>48</v>
      </c>
      <c r="B7" s="354"/>
      <c r="C7" s="354"/>
      <c r="D7" s="49"/>
      <c r="F7" s="48"/>
      <c r="G7" s="48"/>
    </row>
    <row r="8" spans="1:7" s="47" customFormat="1" ht="19.5">
      <c r="A8" s="354" t="s">
        <v>1</v>
      </c>
      <c r="B8" s="354"/>
      <c r="C8" s="354"/>
      <c r="D8" s="49"/>
      <c r="F8" s="48"/>
      <c r="G8" s="48"/>
    </row>
    <row r="9" spans="1:7" s="47" customFormat="1" ht="19.5">
      <c r="A9" s="355" t="s">
        <v>2</v>
      </c>
      <c r="B9" s="355"/>
      <c r="C9" s="355"/>
      <c r="D9" s="49"/>
      <c r="F9" s="48"/>
      <c r="G9" s="48"/>
    </row>
    <row r="10" spans="1:7" s="47" customFormat="1" ht="19.5">
      <c r="A10" s="355" t="s">
        <v>178</v>
      </c>
      <c r="B10" s="355"/>
      <c r="C10" s="355"/>
      <c r="D10" s="49"/>
      <c r="F10" s="48"/>
      <c r="G10" s="48"/>
    </row>
    <row r="11" spans="1:7" s="47" customFormat="1" ht="19.5" hidden="1">
      <c r="A11" s="355" t="s">
        <v>3</v>
      </c>
      <c r="B11" s="355"/>
      <c r="C11" s="355"/>
      <c r="D11" s="49"/>
      <c r="F11" s="48"/>
      <c r="G11" s="48"/>
    </row>
    <row r="12" spans="1:4" ht="19.5" customHeight="1">
      <c r="A12" s="353"/>
      <c r="B12" s="353"/>
      <c r="C12" s="353"/>
      <c r="D12" s="50"/>
    </row>
    <row r="13" spans="1:4" ht="17.25" thickBot="1">
      <c r="A13" s="53"/>
      <c r="B13" s="54"/>
      <c r="C13" s="55" t="s">
        <v>4</v>
      </c>
      <c r="D13" s="56"/>
    </row>
    <row r="14" spans="1:10" s="12" customFormat="1" ht="24.75" customHeight="1" thickBot="1">
      <c r="A14" s="57"/>
      <c r="B14" s="58" t="s">
        <v>179</v>
      </c>
      <c r="C14" s="58" t="s">
        <v>180</v>
      </c>
      <c r="D14" s="59" t="s">
        <v>49</v>
      </c>
      <c r="F14" s="60"/>
      <c r="G14" s="60"/>
      <c r="J14" s="61"/>
    </row>
    <row r="15" spans="1:7" s="12" customFormat="1" ht="18.75">
      <c r="A15" s="62"/>
      <c r="B15" s="63"/>
      <c r="C15" s="64"/>
      <c r="D15" s="65"/>
      <c r="F15" s="60"/>
      <c r="G15" s="60"/>
    </row>
    <row r="16" spans="1:7" s="12" customFormat="1" ht="18.75">
      <c r="A16" s="66" t="s">
        <v>50</v>
      </c>
      <c r="B16" s="67">
        <v>81204241</v>
      </c>
      <c r="C16" s="68">
        <v>57363233</v>
      </c>
      <c r="D16" s="69">
        <v>56886533</v>
      </c>
      <c r="E16" s="70"/>
      <c r="F16" s="60"/>
      <c r="G16" s="60"/>
    </row>
    <row r="17" spans="1:7" s="12" customFormat="1" ht="18.75">
      <c r="A17" s="71"/>
      <c r="B17" s="72"/>
      <c r="C17" s="73"/>
      <c r="D17" s="74"/>
      <c r="E17" s="70"/>
      <c r="F17" s="60"/>
      <c r="G17" s="60"/>
    </row>
    <row r="18" spans="1:7" s="12" customFormat="1" ht="18.75">
      <c r="A18" s="71" t="s">
        <v>51</v>
      </c>
      <c r="B18" s="67">
        <v>-40321900</v>
      </c>
      <c r="C18" s="73">
        <v>-29308849</v>
      </c>
      <c r="D18" s="69">
        <v>-27660742</v>
      </c>
      <c r="F18" s="60"/>
      <c r="G18" s="60"/>
    </row>
    <row r="19" spans="1:7" s="12" customFormat="1" ht="19.5" thickBot="1">
      <c r="A19" s="75"/>
      <c r="B19" s="76"/>
      <c r="C19" s="68"/>
      <c r="D19" s="77"/>
      <c r="F19" s="60"/>
      <c r="G19" s="60"/>
    </row>
    <row r="20" spans="1:7" s="12" customFormat="1" ht="19.5" thickBot="1">
      <c r="A20" s="80" t="s">
        <v>52</v>
      </c>
      <c r="B20" s="263">
        <f>B16+B18</f>
        <v>40882341</v>
      </c>
      <c r="C20" s="263">
        <f>C16+C18</f>
        <v>28054384</v>
      </c>
      <c r="D20" s="81">
        <f>D16+D18</f>
        <v>29225791</v>
      </c>
      <c r="F20" s="60"/>
      <c r="G20" s="82"/>
    </row>
    <row r="21" spans="1:7" s="12" customFormat="1" ht="18.75">
      <c r="A21" s="83"/>
      <c r="B21" s="264"/>
      <c r="C21" s="84"/>
      <c r="D21" s="85"/>
      <c r="F21" s="60"/>
      <c r="G21" s="60"/>
    </row>
    <row r="22" spans="1:7" s="12" customFormat="1" ht="18.75">
      <c r="A22" s="71" t="s">
        <v>53</v>
      </c>
      <c r="B22" s="67">
        <v>7133685</v>
      </c>
      <c r="C22" s="86">
        <v>6494767</v>
      </c>
      <c r="D22" s="69">
        <v>8165830</v>
      </c>
      <c r="F22" s="60"/>
      <c r="G22" s="60"/>
    </row>
    <row r="23" spans="1:7" s="12" customFormat="1" ht="18.75">
      <c r="A23" s="71"/>
      <c r="B23" s="72"/>
      <c r="C23" s="73"/>
      <c r="D23" s="74"/>
      <c r="F23" s="60"/>
      <c r="G23" s="60"/>
    </row>
    <row r="24" spans="1:7" s="12" customFormat="1" ht="18.75">
      <c r="A24" s="71" t="s">
        <v>54</v>
      </c>
      <c r="B24" s="67">
        <v>-1252405</v>
      </c>
      <c r="C24" s="73">
        <v>-1608663</v>
      </c>
      <c r="D24" s="69">
        <v>-1742776</v>
      </c>
      <c r="F24" s="60"/>
      <c r="G24" s="60"/>
    </row>
    <row r="25" spans="1:7" s="12" customFormat="1" ht="19.5" thickBot="1">
      <c r="A25" s="78"/>
      <c r="B25" s="76"/>
      <c r="C25" s="79"/>
      <c r="D25" s="77"/>
      <c r="F25" s="60"/>
      <c r="G25" s="60"/>
    </row>
    <row r="26" spans="1:7" s="12" customFormat="1" ht="19.5" thickBot="1">
      <c r="A26" s="80" t="s">
        <v>55</v>
      </c>
      <c r="B26" s="263">
        <f>B22+B24</f>
        <v>5881280</v>
      </c>
      <c r="C26" s="263">
        <f>C22+C24</f>
        <v>4886104</v>
      </c>
      <c r="D26" s="81">
        <f>D22+D24</f>
        <v>6423054</v>
      </c>
      <c r="F26" s="60"/>
      <c r="G26" s="60"/>
    </row>
    <row r="27" spans="1:7" s="12" customFormat="1" ht="18.75">
      <c r="A27" s="66"/>
      <c r="B27" s="264"/>
      <c r="C27" s="84"/>
      <c r="D27" s="85"/>
      <c r="F27" s="60"/>
      <c r="G27" s="60"/>
    </row>
    <row r="28" spans="1:7" s="12" customFormat="1" ht="18.75">
      <c r="A28" s="66" t="s">
        <v>160</v>
      </c>
      <c r="B28" s="67">
        <v>6978710</v>
      </c>
      <c r="C28" s="88">
        <v>12114077</v>
      </c>
      <c r="D28" s="69">
        <v>2562859</v>
      </c>
      <c r="E28" s="39">
        <f>D28-B28</f>
        <v>-4415851</v>
      </c>
      <c r="F28" s="60"/>
      <c r="G28" s="60"/>
    </row>
    <row r="29" spans="1:7" s="12" customFormat="1" ht="18.75">
      <c r="A29" s="66"/>
      <c r="B29" s="264"/>
      <c r="C29" s="84"/>
      <c r="D29" s="85"/>
      <c r="F29" s="60"/>
      <c r="G29" s="60"/>
    </row>
    <row r="30" spans="1:7" s="12" customFormat="1" ht="18.75">
      <c r="A30" s="66" t="str">
        <f>'[2]ф.2'!B22</f>
        <v>Страховые премии, переданные перестраховщикам</v>
      </c>
      <c r="B30" s="264">
        <v>-132632</v>
      </c>
      <c r="C30" s="84">
        <v>-9258098</v>
      </c>
      <c r="D30" s="85"/>
      <c r="F30" s="60"/>
      <c r="G30" s="60"/>
    </row>
    <row r="31" spans="1:7" s="12" customFormat="1" ht="18.75">
      <c r="A31" s="66"/>
      <c r="B31" s="264"/>
      <c r="C31" s="84"/>
      <c r="D31" s="85"/>
      <c r="F31" s="60"/>
      <c r="G31" s="60"/>
    </row>
    <row r="32" spans="1:7" s="12" customFormat="1" ht="18.75">
      <c r="A32" s="83" t="str">
        <f>'[2]ф.2'!B24</f>
        <v>Начисленные страховые премии, нетто</v>
      </c>
      <c r="B32" s="265">
        <f>B28+B30</f>
        <v>6846078</v>
      </c>
      <c r="C32" s="265">
        <f>C28+C30</f>
        <v>2855979</v>
      </c>
      <c r="D32" s="85"/>
      <c r="F32" s="60"/>
      <c r="G32" s="60"/>
    </row>
    <row r="33" spans="1:7" s="12" customFormat="1" ht="18.75">
      <c r="A33" s="66"/>
      <c r="B33" s="264"/>
      <c r="C33" s="84"/>
      <c r="D33" s="85"/>
      <c r="F33" s="60"/>
      <c r="G33" s="60"/>
    </row>
    <row r="34" spans="1:7" s="12" customFormat="1" ht="18.75">
      <c r="A34" s="66" t="str">
        <f>'[2]ф.2'!B26</f>
        <v>Изменение в резерве по незаработанным премиям, брутто</v>
      </c>
      <c r="B34" s="264">
        <v>-440591</v>
      </c>
      <c r="C34" s="84">
        <v>-69232</v>
      </c>
      <c r="D34" s="85"/>
      <c r="F34" s="60"/>
      <c r="G34" s="60"/>
    </row>
    <row r="35" spans="1:7" s="12" customFormat="1" ht="18.75">
      <c r="A35" s="66"/>
      <c r="B35" s="264"/>
      <c r="C35" s="84"/>
      <c r="D35" s="85"/>
      <c r="F35" s="60"/>
      <c r="G35" s="60"/>
    </row>
    <row r="36" spans="1:7" s="12" customFormat="1" ht="37.5">
      <c r="A36" s="66" t="str">
        <f>'[2]ф.2'!B28</f>
        <v>Доля перестраховщиков в изменении брутто резерва по незаработанным премиям</v>
      </c>
      <c r="B36" s="264">
        <v>-1038823</v>
      </c>
      <c r="C36" s="84">
        <v>959686</v>
      </c>
      <c r="D36" s="85"/>
      <c r="F36" s="60"/>
      <c r="G36" s="60"/>
    </row>
    <row r="37" spans="1:7" s="12" customFormat="1" ht="19.5" thickBot="1">
      <c r="A37" s="66"/>
      <c r="B37" s="264"/>
      <c r="C37" s="84"/>
      <c r="D37" s="85"/>
      <c r="F37" s="60"/>
      <c r="G37" s="60"/>
    </row>
    <row r="38" spans="1:7" s="12" customFormat="1" ht="19.5" thickBot="1">
      <c r="A38" s="80" t="str">
        <f>'[2]ф.2'!B30</f>
        <v>Заработанные страховые премии, нетто</v>
      </c>
      <c r="B38" s="263">
        <f>B32+B34+B36</f>
        <v>5366664</v>
      </c>
      <c r="C38" s="263">
        <f>C32+C34+C36</f>
        <v>3746433</v>
      </c>
      <c r="D38" s="85"/>
      <c r="F38" s="60"/>
      <c r="G38" s="60"/>
    </row>
    <row r="39" spans="1:7" s="12" customFormat="1" ht="18.75">
      <c r="A39" s="66"/>
      <c r="B39" s="264"/>
      <c r="C39" s="84"/>
      <c r="D39" s="85"/>
      <c r="F39" s="60"/>
      <c r="G39" s="60"/>
    </row>
    <row r="40" spans="1:7" s="12" customFormat="1" ht="18.75">
      <c r="A40" s="304" t="s">
        <v>155</v>
      </c>
      <c r="B40" s="264">
        <v>-3155981</v>
      </c>
      <c r="C40" s="84">
        <v>-2233433</v>
      </c>
      <c r="D40" s="85"/>
      <c r="F40" s="60"/>
      <c r="G40" s="60"/>
    </row>
    <row r="41" spans="1:7" s="12" customFormat="1" ht="18.75">
      <c r="A41" s="304"/>
      <c r="B41" s="264"/>
      <c r="C41" s="84"/>
      <c r="D41" s="85"/>
      <c r="F41" s="60"/>
      <c r="G41" s="60"/>
    </row>
    <row r="42" spans="1:7" s="12" customFormat="1" ht="18.75">
      <c r="A42" s="304" t="s">
        <v>156</v>
      </c>
      <c r="B42" s="264">
        <v>26174</v>
      </c>
      <c r="C42" s="84">
        <v>1408382</v>
      </c>
      <c r="D42" s="85"/>
      <c r="F42" s="60"/>
      <c r="G42" s="60"/>
    </row>
    <row r="43" spans="1:7" s="12" customFormat="1" ht="18.75">
      <c r="A43" s="66"/>
      <c r="B43" s="264"/>
      <c r="C43" s="84"/>
      <c r="D43" s="85"/>
      <c r="F43" s="60"/>
      <c r="G43" s="60"/>
    </row>
    <row r="44" spans="1:7" s="12" customFormat="1" ht="18.75">
      <c r="A44" s="83" t="s">
        <v>157</v>
      </c>
      <c r="B44" s="265">
        <f>B40+B42</f>
        <v>-3129807</v>
      </c>
      <c r="C44" s="265">
        <f>C40+C42</f>
        <v>-825051</v>
      </c>
      <c r="D44" s="85"/>
      <c r="F44" s="60"/>
      <c r="G44" s="60"/>
    </row>
    <row r="45" spans="1:7" s="12" customFormat="1" ht="18.75">
      <c r="A45" s="66"/>
      <c r="B45" s="264"/>
      <c r="C45" s="84"/>
      <c r="D45" s="85"/>
      <c r="F45" s="60"/>
      <c r="G45" s="60"/>
    </row>
    <row r="46" spans="1:7" s="12" customFormat="1" ht="18.75">
      <c r="A46" s="66" t="s">
        <v>158</v>
      </c>
      <c r="B46" s="264">
        <v>46243</v>
      </c>
      <c r="C46" s="84">
        <v>62077</v>
      </c>
      <c r="D46" s="85"/>
      <c r="F46" s="60"/>
      <c r="G46" s="60"/>
    </row>
    <row r="47" spans="1:7" s="12" customFormat="1" ht="18.75">
      <c r="A47" s="66"/>
      <c r="B47" s="264"/>
      <c r="C47" s="84"/>
      <c r="D47" s="85"/>
      <c r="F47" s="60"/>
      <c r="G47" s="60"/>
    </row>
    <row r="48" spans="1:7" s="12" customFormat="1" ht="18.75">
      <c r="A48" s="66" t="str">
        <f>'[2]ф.2'!B40</f>
        <v>Изменения доли перестраховщиков в резервах по договорам страхования</v>
      </c>
      <c r="B48" s="264">
        <v>5981</v>
      </c>
      <c r="C48" s="84">
        <v>-419319</v>
      </c>
      <c r="D48" s="85"/>
      <c r="F48" s="60"/>
      <c r="G48" s="60"/>
    </row>
    <row r="49" spans="1:7" s="12" customFormat="1" ht="19.5" thickBot="1">
      <c r="A49" s="66"/>
      <c r="B49" s="264"/>
      <c r="C49" s="84"/>
      <c r="D49" s="85"/>
      <c r="F49" s="60"/>
      <c r="G49" s="60"/>
    </row>
    <row r="50" spans="1:7" s="12" customFormat="1" ht="19.5" thickBot="1">
      <c r="A50" s="80" t="s">
        <v>159</v>
      </c>
      <c r="B50" s="263">
        <f>B44+B46+B48</f>
        <v>-3077583</v>
      </c>
      <c r="C50" s="263">
        <f>C44+C46+C48</f>
        <v>-1182293</v>
      </c>
      <c r="D50" s="89"/>
      <c r="F50" s="60"/>
      <c r="G50" s="60"/>
    </row>
    <row r="51" spans="1:7" s="12" customFormat="1" ht="18.75" customHeight="1">
      <c r="A51" s="66"/>
      <c r="B51" s="264"/>
      <c r="C51" s="84"/>
      <c r="D51" s="85"/>
      <c r="F51" s="60"/>
      <c r="G51" s="60"/>
    </row>
    <row r="52" spans="1:7" s="12" customFormat="1" ht="59.25" customHeight="1">
      <c r="A52" s="71" t="s">
        <v>56</v>
      </c>
      <c r="B52" s="67">
        <v>-15571</v>
      </c>
      <c r="C52" s="73">
        <v>6221</v>
      </c>
      <c r="D52" s="69">
        <v>251240</v>
      </c>
      <c r="F52" s="60"/>
      <c r="G52" s="60"/>
    </row>
    <row r="53" spans="1:7" s="12" customFormat="1" ht="18.75">
      <c r="A53" s="71"/>
      <c r="B53" s="72"/>
      <c r="C53" s="90"/>
      <c r="D53" s="74"/>
      <c r="F53" s="60"/>
      <c r="G53" s="60"/>
    </row>
    <row r="54" spans="1:7" s="12" customFormat="1" ht="21" customHeight="1">
      <c r="A54" s="71" t="s">
        <v>57</v>
      </c>
      <c r="B54" s="67">
        <v>6226246</v>
      </c>
      <c r="C54" s="73">
        <v>2323741</v>
      </c>
      <c r="D54" s="69">
        <v>1941640</v>
      </c>
      <c r="F54" s="60"/>
      <c r="G54" s="60"/>
    </row>
    <row r="55" spans="1:7" s="12" customFormat="1" ht="21" customHeight="1">
      <c r="A55" s="71"/>
      <c r="B55" s="72"/>
      <c r="C55" s="90"/>
      <c r="D55" s="74"/>
      <c r="F55" s="60"/>
      <c r="G55" s="60"/>
    </row>
    <row r="56" spans="1:7" s="12" customFormat="1" ht="36" customHeight="1" hidden="1">
      <c r="A56" s="71" t="s">
        <v>58</v>
      </c>
      <c r="B56" s="67">
        <v>0</v>
      </c>
      <c r="C56" s="90">
        <v>0</v>
      </c>
      <c r="D56" s="69">
        <v>74533</v>
      </c>
      <c r="F56" s="60"/>
      <c r="G56" s="60"/>
    </row>
    <row r="57" spans="1:7" s="12" customFormat="1" ht="18.75" customHeight="1" hidden="1">
      <c r="A57" s="71"/>
      <c r="B57" s="72"/>
      <c r="C57" s="90"/>
      <c r="D57" s="74"/>
      <c r="F57" s="60"/>
      <c r="G57" s="60"/>
    </row>
    <row r="58" spans="1:7" s="12" customFormat="1" ht="18.75" customHeight="1" hidden="1">
      <c r="A58" s="71" t="s">
        <v>59</v>
      </c>
      <c r="B58" s="72"/>
      <c r="C58" s="90">
        <v>0</v>
      </c>
      <c r="D58" s="74"/>
      <c r="F58" s="60"/>
      <c r="G58" s="60"/>
    </row>
    <row r="59" spans="1:7" s="12" customFormat="1" ht="18.75" hidden="1">
      <c r="A59" s="71"/>
      <c r="B59" s="72"/>
      <c r="C59" s="90"/>
      <c r="D59" s="74"/>
      <c r="F59" s="60"/>
      <c r="G59" s="60"/>
    </row>
    <row r="60" spans="1:7" s="12" customFormat="1" ht="18.75">
      <c r="A60" s="71" t="s">
        <v>60</v>
      </c>
      <c r="B60" s="67">
        <v>5365</v>
      </c>
      <c r="C60" s="73">
        <v>2742</v>
      </c>
      <c r="D60" s="69">
        <v>18415</v>
      </c>
      <c r="F60" s="60"/>
      <c r="G60" s="60"/>
    </row>
    <row r="61" spans="1:7" s="12" customFormat="1" ht="17.25" customHeight="1">
      <c r="A61" s="71"/>
      <c r="B61" s="72"/>
      <c r="C61" s="73"/>
      <c r="D61" s="74"/>
      <c r="F61" s="60"/>
      <c r="G61" s="60"/>
    </row>
    <row r="62" spans="1:7" s="12" customFormat="1" ht="22.5" customHeight="1">
      <c r="A62" s="13" t="s">
        <v>61</v>
      </c>
      <c r="B62" s="67">
        <v>160935</v>
      </c>
      <c r="C62" s="73">
        <v>54828</v>
      </c>
      <c r="D62" s="69">
        <v>44921</v>
      </c>
      <c r="F62" s="60"/>
      <c r="G62" s="60"/>
    </row>
    <row r="63" spans="1:7" s="12" customFormat="1" ht="15.75" customHeight="1" thickBot="1">
      <c r="A63" s="71"/>
      <c r="B63" s="72"/>
      <c r="C63" s="90"/>
      <c r="D63" s="74"/>
      <c r="F63" s="60"/>
      <c r="G63" s="60"/>
    </row>
    <row r="64" spans="1:7" s="12" customFormat="1" ht="19.5" thickBot="1">
      <c r="A64" s="80" t="s">
        <v>150</v>
      </c>
      <c r="B64" s="91">
        <f>B52+B54+B56+B60+B62</f>
        <v>6376975</v>
      </c>
      <c r="C64" s="91">
        <f>C52+C54+C56+C60+C62</f>
        <v>2387532</v>
      </c>
      <c r="D64" s="92">
        <f>D28+D52+D54+D56+D60+D62</f>
        <v>4893608</v>
      </c>
      <c r="F64" s="60"/>
      <c r="G64" s="60"/>
    </row>
    <row r="65" spans="1:7" s="12" customFormat="1" ht="18.75">
      <c r="A65" s="66"/>
      <c r="B65" s="264"/>
      <c r="C65" s="84"/>
      <c r="D65" s="85"/>
      <c r="F65" s="60"/>
      <c r="G65" s="60"/>
    </row>
    <row r="66" spans="1:7" s="12" customFormat="1" ht="18.75">
      <c r="A66" s="71" t="s">
        <v>62</v>
      </c>
      <c r="B66" s="67">
        <v>-12599780</v>
      </c>
      <c r="C66" s="73">
        <v>-7393939</v>
      </c>
      <c r="D66" s="69">
        <v>-8543354</v>
      </c>
      <c r="F66" s="60"/>
      <c r="G66" s="60"/>
    </row>
    <row r="67" spans="1:7" s="12" customFormat="1" ht="18.75">
      <c r="A67" s="71"/>
      <c r="B67" s="72"/>
      <c r="C67" s="73"/>
      <c r="D67" s="74"/>
      <c r="F67" s="60"/>
      <c r="G67" s="60"/>
    </row>
    <row r="68" spans="1:7" s="12" customFormat="1" ht="18.75">
      <c r="A68" s="305" t="s">
        <v>63</v>
      </c>
      <c r="B68" s="67">
        <v>-11696024</v>
      </c>
      <c r="C68" s="73">
        <v>-7852089</v>
      </c>
      <c r="D68" s="69">
        <v>-8502256</v>
      </c>
      <c r="F68" s="60"/>
      <c r="G68" s="60"/>
    </row>
    <row r="69" spans="1:7" s="12" customFormat="1" ht="18.75">
      <c r="A69" s="71"/>
      <c r="B69" s="67"/>
      <c r="C69" s="73"/>
      <c r="D69" s="69"/>
      <c r="F69" s="60"/>
      <c r="G69" s="60"/>
    </row>
    <row r="70" spans="1:7" s="12" customFormat="1" ht="18.75">
      <c r="A70" s="305" t="s">
        <v>64</v>
      </c>
      <c r="B70" s="67">
        <v>-14527264</v>
      </c>
      <c r="C70" s="73">
        <v>-8695058</v>
      </c>
      <c r="D70" s="69">
        <v>-10064984</v>
      </c>
      <c r="E70" s="87">
        <v>-1447085</v>
      </c>
      <c r="F70" s="60"/>
      <c r="G70" s="60"/>
    </row>
    <row r="71" spans="1:7" s="12" customFormat="1" ht="19.5" thickBot="1">
      <c r="A71" s="93"/>
      <c r="B71" s="76"/>
      <c r="C71" s="79"/>
      <c r="D71" s="77"/>
      <c r="F71" s="60"/>
      <c r="G71" s="60"/>
    </row>
    <row r="72" spans="1:7" s="12" customFormat="1" ht="19.5" thickBot="1">
      <c r="A72" s="80" t="s">
        <v>65</v>
      </c>
      <c r="B72" s="91">
        <f>B66+B68+B70</f>
        <v>-38823068</v>
      </c>
      <c r="C72" s="91">
        <f>C66+C68+C70</f>
        <v>-23941086</v>
      </c>
      <c r="D72" s="92">
        <f>SUM(D66:D71)</f>
        <v>-27110594</v>
      </c>
      <c r="F72" s="60"/>
      <c r="G72" s="60"/>
    </row>
    <row r="73" spans="1:7" s="12" customFormat="1" ht="18.75">
      <c r="A73" s="94"/>
      <c r="B73" s="266"/>
      <c r="C73" s="95"/>
      <c r="D73" s="96"/>
      <c r="F73" s="60"/>
      <c r="G73" s="60"/>
    </row>
    <row r="74" spans="1:7" s="12" customFormat="1" ht="18.75">
      <c r="A74" s="97" t="s">
        <v>66</v>
      </c>
      <c r="B74" s="267">
        <f>B72+B64+B50+B38+B26+B20</f>
        <v>16606609</v>
      </c>
      <c r="C74" s="267">
        <f>C72+C64+C50+C38+C26+C20</f>
        <v>13951074</v>
      </c>
      <c r="D74" s="98">
        <f>D20+D26+D64+D72</f>
        <v>13431859</v>
      </c>
      <c r="E74" s="70">
        <f>D20+D26+D64+D72</f>
        <v>13431859</v>
      </c>
      <c r="F74" s="60"/>
      <c r="G74" s="60"/>
    </row>
    <row r="75" spans="1:7" s="12" customFormat="1" ht="18.75">
      <c r="A75" s="99"/>
      <c r="B75" s="267"/>
      <c r="C75" s="100"/>
      <c r="D75" s="98"/>
      <c r="F75" s="60"/>
      <c r="G75" s="60"/>
    </row>
    <row r="76" spans="1:7" s="12" customFormat="1" ht="18.75">
      <c r="A76" s="305" t="s">
        <v>67</v>
      </c>
      <c r="B76" s="67">
        <v>-3367587</v>
      </c>
      <c r="C76" s="73">
        <v>-2536429</v>
      </c>
      <c r="D76" s="69">
        <v>-2678785</v>
      </c>
      <c r="F76" s="60"/>
      <c r="G76" s="60"/>
    </row>
    <row r="77" spans="1:7" s="12" customFormat="1" ht="19.5" thickBot="1">
      <c r="A77" s="101"/>
      <c r="B77" s="268"/>
      <c r="C77" s="102"/>
      <c r="D77" s="103"/>
      <c r="F77" s="60"/>
      <c r="G77" s="60"/>
    </row>
    <row r="78" spans="1:7" s="12" customFormat="1" ht="21.75" customHeight="1" thickBot="1">
      <c r="A78" s="80" t="s">
        <v>68</v>
      </c>
      <c r="B78" s="91">
        <f>B74+B76</f>
        <v>13239022</v>
      </c>
      <c r="C78" s="91">
        <f>C74+C76</f>
        <v>11414645</v>
      </c>
      <c r="D78" s="104">
        <f>D74+D76</f>
        <v>10753074</v>
      </c>
      <c r="F78" s="60"/>
      <c r="G78" s="60"/>
    </row>
    <row r="79" spans="1:7" s="12" customFormat="1" ht="21.75" customHeight="1" thickBot="1">
      <c r="A79" s="105"/>
      <c r="B79" s="269"/>
      <c r="C79" s="106"/>
      <c r="D79" s="107"/>
      <c r="F79" s="60"/>
      <c r="G79" s="60"/>
    </row>
    <row r="80" spans="1:7" s="12" customFormat="1" ht="21.75" customHeight="1" thickBot="1">
      <c r="A80" s="111" t="s">
        <v>69</v>
      </c>
      <c r="B80" s="270"/>
      <c r="C80" s="239"/>
      <c r="D80" s="108"/>
      <c r="F80" s="60"/>
      <c r="G80" s="60"/>
    </row>
    <row r="81" spans="1:7" s="12" customFormat="1" ht="21.75" customHeight="1">
      <c r="A81" s="135" t="s">
        <v>70</v>
      </c>
      <c r="B81" s="271">
        <f>B78</f>
        <v>13239022</v>
      </c>
      <c r="C81" s="88">
        <f>C78-C82</f>
        <v>11414645</v>
      </c>
      <c r="D81" s="109"/>
      <c r="F81" s="60"/>
      <c r="G81" s="60"/>
    </row>
    <row r="82" spans="1:7" s="12" customFormat="1" ht="21.75" customHeight="1">
      <c r="A82" s="13" t="s">
        <v>71</v>
      </c>
      <c r="B82" s="271">
        <v>0</v>
      </c>
      <c r="C82" s="73">
        <v>0</v>
      </c>
      <c r="D82" s="109"/>
      <c r="F82" s="60"/>
      <c r="G82" s="60"/>
    </row>
    <row r="83" spans="1:7" s="12" customFormat="1" ht="21.75" customHeight="1" thickBot="1">
      <c r="A83" s="110"/>
      <c r="B83" s="272"/>
      <c r="C83" s="79"/>
      <c r="D83" s="109"/>
      <c r="F83" s="60"/>
      <c r="G83" s="60"/>
    </row>
    <row r="84" spans="1:7" s="12" customFormat="1" ht="21.75" customHeight="1" thickBot="1">
      <c r="A84" s="111" t="s">
        <v>68</v>
      </c>
      <c r="B84" s="273">
        <f>B81+B82</f>
        <v>13239022</v>
      </c>
      <c r="C84" s="91">
        <f>C81+C82</f>
        <v>11414645</v>
      </c>
      <c r="D84" s="112">
        <v>4717</v>
      </c>
      <c r="F84" s="60"/>
      <c r="G84" s="60"/>
    </row>
    <row r="85" spans="1:7" s="116" customFormat="1" ht="19.5" thickBot="1">
      <c r="A85" s="113"/>
      <c r="B85" s="274"/>
      <c r="C85" s="114"/>
      <c r="D85" s="115"/>
      <c r="F85" s="117"/>
      <c r="G85" s="117"/>
    </row>
    <row r="86" spans="1:7" s="116" customFormat="1" ht="19.5" thickBot="1">
      <c r="A86" s="111" t="s">
        <v>130</v>
      </c>
      <c r="B86" s="275"/>
      <c r="C86" s="118"/>
      <c r="D86" s="119"/>
      <c r="F86" s="117"/>
      <c r="G86" s="117"/>
    </row>
    <row r="87" spans="1:7" s="116" customFormat="1" ht="15.75" customHeight="1">
      <c r="A87" s="120"/>
      <c r="B87" s="276"/>
      <c r="C87" s="121"/>
      <c r="D87" s="122"/>
      <c r="F87" s="117"/>
      <c r="G87" s="117"/>
    </row>
    <row r="88" spans="1:7" s="116" customFormat="1" ht="37.5">
      <c r="A88" s="123" t="s">
        <v>151</v>
      </c>
      <c r="B88" s="277"/>
      <c r="C88" s="124"/>
      <c r="D88" s="125"/>
      <c r="F88" s="117"/>
      <c r="G88" s="117"/>
    </row>
    <row r="89" spans="1:7" s="116" customFormat="1" ht="15.75" customHeight="1">
      <c r="A89" s="126"/>
      <c r="B89" s="277"/>
      <c r="C89" s="124"/>
      <c r="D89" s="125"/>
      <c r="F89" s="117"/>
      <c r="G89" s="117"/>
    </row>
    <row r="90" spans="1:4" ht="37.5">
      <c r="A90" s="13" t="s">
        <v>72</v>
      </c>
      <c r="B90" s="278"/>
      <c r="C90" s="90"/>
      <c r="D90" s="127">
        <v>0</v>
      </c>
    </row>
    <row r="91" spans="1:4" ht="18.75">
      <c r="A91" s="128"/>
      <c r="B91" s="279"/>
      <c r="C91" s="129"/>
      <c r="D91" s="130"/>
    </row>
    <row r="92" spans="1:4" ht="18.75">
      <c r="A92" s="13" t="s">
        <v>73</v>
      </c>
      <c r="B92" s="271">
        <v>9297</v>
      </c>
      <c r="C92" s="67">
        <v>-10434</v>
      </c>
      <c r="D92" s="131">
        <v>-57976</v>
      </c>
    </row>
    <row r="93" spans="1:4" ht="18.75">
      <c r="A93" s="13"/>
      <c r="B93" s="271"/>
      <c r="C93" s="67"/>
      <c r="D93" s="131"/>
    </row>
    <row r="94" spans="1:4" ht="37.5">
      <c r="A94" s="13" t="s">
        <v>74</v>
      </c>
      <c r="B94" s="271">
        <v>0</v>
      </c>
      <c r="C94" s="67">
        <v>22923</v>
      </c>
      <c r="D94" s="131"/>
    </row>
    <row r="95" spans="1:4" ht="18.75">
      <c r="A95" s="13"/>
      <c r="B95" s="271"/>
      <c r="C95" s="67"/>
      <c r="D95" s="131"/>
    </row>
    <row r="96" spans="1:4" ht="37.5" hidden="1">
      <c r="A96" s="132" t="s">
        <v>75</v>
      </c>
      <c r="B96" s="271">
        <v>0</v>
      </c>
      <c r="C96" s="67">
        <v>0</v>
      </c>
      <c r="D96" s="131"/>
    </row>
    <row r="97" spans="1:4" ht="18.75" hidden="1">
      <c r="A97" s="13"/>
      <c r="B97" s="271"/>
      <c r="C97" s="67"/>
      <c r="D97" s="131"/>
    </row>
    <row r="98" spans="1:4" ht="37.5">
      <c r="A98" s="133" t="s">
        <v>152</v>
      </c>
      <c r="B98" s="271">
        <f>B92+B94+B96</f>
        <v>9297</v>
      </c>
      <c r="C98" s="67">
        <f>C92+C94+C96</f>
        <v>12489</v>
      </c>
      <c r="D98" s="131"/>
    </row>
    <row r="99" spans="1:4" ht="19.5" thickBot="1">
      <c r="A99" s="110"/>
      <c r="B99" s="280"/>
      <c r="C99" s="134"/>
      <c r="D99" s="131"/>
    </row>
    <row r="100" spans="1:4" ht="19.5" thickBot="1">
      <c r="A100" s="111" t="s">
        <v>153</v>
      </c>
      <c r="B100" s="273">
        <f>B98</f>
        <v>9297</v>
      </c>
      <c r="C100" s="91">
        <f>C98</f>
        <v>12489</v>
      </c>
      <c r="D100" s="131"/>
    </row>
    <row r="101" spans="1:4" ht="19.5" thickBot="1">
      <c r="A101" s="111" t="s">
        <v>154</v>
      </c>
      <c r="B101" s="91">
        <f>B100+B84</f>
        <v>13248319</v>
      </c>
      <c r="C101" s="91">
        <f>C100+C84</f>
        <v>11427134</v>
      </c>
      <c r="D101" s="131"/>
    </row>
    <row r="102" spans="1:4" ht="18.75">
      <c r="A102" s="135"/>
      <c r="B102" s="281"/>
      <c r="C102" s="175"/>
      <c r="D102" s="131"/>
    </row>
    <row r="103" spans="1:4" ht="18.75">
      <c r="A103" s="128" t="s">
        <v>76</v>
      </c>
      <c r="B103" s="67"/>
      <c r="C103" s="176"/>
      <c r="D103" s="131"/>
    </row>
    <row r="104" spans="1:4" ht="18.75">
      <c r="A104" s="11" t="s">
        <v>70</v>
      </c>
      <c r="B104" s="67">
        <f>B101</f>
        <v>13248319</v>
      </c>
      <c r="C104" s="282">
        <f>C101-C105</f>
        <v>11427134</v>
      </c>
      <c r="D104" s="131"/>
    </row>
    <row r="105" spans="1:4" ht="18.75">
      <c r="A105" s="11" t="s">
        <v>71</v>
      </c>
      <c r="B105" s="67">
        <v>0</v>
      </c>
      <c r="C105" s="282">
        <f>C82</f>
        <v>0</v>
      </c>
      <c r="D105" s="131"/>
    </row>
    <row r="106" spans="1:4" ht="19.5" thickBot="1">
      <c r="A106" s="13"/>
      <c r="B106" s="283"/>
      <c r="C106" s="177"/>
      <c r="D106" s="131"/>
    </row>
    <row r="107" spans="1:8" ht="19.5" thickBot="1">
      <c r="A107" s="111" t="s">
        <v>77</v>
      </c>
      <c r="B107" s="284">
        <f>B104+B105</f>
        <v>13248319</v>
      </c>
      <c r="C107" s="285">
        <f>C104+C105</f>
        <v>11427134</v>
      </c>
      <c r="D107" s="136" t="e">
        <f>D78+#REF!</f>
        <v>#REF!</v>
      </c>
      <c r="F107" s="137">
        <v>10887864</v>
      </c>
      <c r="G107" s="137">
        <f>F107-B107</f>
        <v>-2360455</v>
      </c>
      <c r="H107" s="138">
        <f>G107-250000</f>
        <v>-2610455</v>
      </c>
    </row>
    <row r="108" spans="1:8" ht="18.75" hidden="1">
      <c r="A108" s="105"/>
      <c r="B108" s="139"/>
      <c r="C108" s="140"/>
      <c r="D108" s="141"/>
      <c r="F108" s="142"/>
      <c r="G108" s="142"/>
      <c r="H108" s="143"/>
    </row>
    <row r="109" spans="1:4" ht="18.75" hidden="1">
      <c r="A109" s="13" t="s">
        <v>78</v>
      </c>
      <c r="B109" s="144">
        <f>B107-B110</f>
        <v>13247608</v>
      </c>
      <c r="C109" s="145"/>
      <c r="D109" s="141"/>
    </row>
    <row r="110" spans="1:4" ht="18.75" hidden="1">
      <c r="A110" s="13" t="s">
        <v>79</v>
      </c>
      <c r="B110" s="146">
        <v>711</v>
      </c>
      <c r="C110" s="147"/>
      <c r="D110" s="141"/>
    </row>
    <row r="111" spans="1:4" ht="19.5" hidden="1" thickBot="1">
      <c r="A111" s="148"/>
      <c r="B111" s="149"/>
      <c r="C111" s="150"/>
      <c r="D111" s="141"/>
    </row>
    <row r="112" spans="1:4" ht="18.75">
      <c r="A112" s="167"/>
      <c r="B112" s="141"/>
      <c r="C112" s="346"/>
      <c r="D112" s="141"/>
    </row>
    <row r="113" spans="1:4" ht="18.75">
      <c r="A113" s="347" t="s">
        <v>197</v>
      </c>
      <c r="B113" s="141"/>
      <c r="C113" s="346"/>
      <c r="D113" s="141"/>
    </row>
    <row r="114" ht="16.5">
      <c r="A114" s="116"/>
    </row>
    <row r="115" ht="18.75">
      <c r="A115" s="154" t="s">
        <v>80</v>
      </c>
    </row>
    <row r="116" ht="16.5" hidden="1">
      <c r="A116" s="116"/>
    </row>
    <row r="117" spans="1:4" ht="19.5">
      <c r="A117" s="155"/>
      <c r="B117" s="156"/>
      <c r="C117" s="157"/>
      <c r="D117" s="158"/>
    </row>
    <row r="118" spans="1:4" ht="19.5">
      <c r="A118" s="159" t="str">
        <f>'ф.1'!A67</f>
        <v>Председатель Правления</v>
      </c>
      <c r="B118" s="160" t="str">
        <f>'ф.1'!B67</f>
        <v>Жақсыбек Д.Ә.</v>
      </c>
      <c r="C118" s="1"/>
      <c r="D118" s="161" t="s">
        <v>81</v>
      </c>
    </row>
    <row r="119" spans="1:4" ht="16.5">
      <c r="A119" s="14"/>
      <c r="B119" s="162"/>
      <c r="C119" s="30"/>
      <c r="D119" s="50"/>
    </row>
    <row r="120" spans="1:4" ht="19.5">
      <c r="A120" s="159"/>
      <c r="B120" s="160"/>
      <c r="C120" s="30"/>
      <c r="D120" s="161"/>
    </row>
    <row r="121" spans="1:4" ht="19.5">
      <c r="A121" s="159" t="s">
        <v>38</v>
      </c>
      <c r="B121" s="160" t="s">
        <v>39</v>
      </c>
      <c r="C121" s="30"/>
      <c r="D121" s="161" t="s">
        <v>39</v>
      </c>
    </row>
    <row r="122" spans="1:4" ht="20.25">
      <c r="A122" s="163"/>
      <c r="B122" s="164"/>
      <c r="C122" s="165"/>
      <c r="D122" s="166"/>
    </row>
    <row r="123" spans="1:4" ht="18.75">
      <c r="A123" s="167"/>
      <c r="B123" s="168"/>
      <c r="C123" s="169"/>
      <c r="D123" s="170"/>
    </row>
    <row r="124" ht="16.5">
      <c r="A124" s="171" t="s">
        <v>82</v>
      </c>
    </row>
    <row r="125" ht="19.5">
      <c r="A125" s="172" t="s">
        <v>41</v>
      </c>
    </row>
    <row r="126" ht="16.5">
      <c r="A126" s="173" t="s">
        <v>42</v>
      </c>
    </row>
    <row r="127" ht="16.5">
      <c r="A127" s="171"/>
    </row>
    <row r="128" ht="16.5" hidden="1">
      <c r="A128" s="174" t="s">
        <v>43</v>
      </c>
    </row>
  </sheetData>
  <sheetProtection/>
  <mergeCells count="8">
    <mergeCell ref="A4:B4"/>
    <mergeCell ref="A5:B5"/>
    <mergeCell ref="A12:C12"/>
    <mergeCell ref="A7:C7"/>
    <mergeCell ref="A8:C8"/>
    <mergeCell ref="A9:C9"/>
    <mergeCell ref="A10:C10"/>
    <mergeCell ref="A11:C11"/>
  </mergeCells>
  <printOptions/>
  <pageMargins left="0.7" right="0.7" top="0.75" bottom="0.75" header="0.3" footer="0.3"/>
  <pageSetup horizontalDpi="600" verticalDpi="600" orientation="portrait" paperSize="9" scale="49" r:id="rId1"/>
  <rowBreaks count="1" manualBreakCount="1">
    <brk id="78" max="4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84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73.421875" style="0" customWidth="1"/>
    <col min="2" max="2" width="24.140625" style="320" customWidth="1"/>
    <col min="3" max="3" width="23.8515625" style="320" customWidth="1"/>
  </cols>
  <sheetData>
    <row r="1" spans="1:3" ht="15.75">
      <c r="A1" s="308" t="str">
        <f>'[1]ф.1 конс.'!A1</f>
        <v>БИН                920140000084</v>
      </c>
      <c r="B1" s="317"/>
      <c r="C1" s="318" t="s">
        <v>143</v>
      </c>
    </row>
    <row r="2" spans="1:3" ht="15.75">
      <c r="A2" s="308" t="str">
        <f>'[1]ф.1 конс.'!A2</f>
        <v>Код ОКПО             19924793</v>
      </c>
      <c r="B2" s="317"/>
      <c r="C2" s="319"/>
    </row>
    <row r="3" spans="1:3" ht="15.75">
      <c r="A3" s="308" t="str">
        <f>'[1]ф.1 конс.'!A3</f>
        <v>БИК                   TSESKZKA</v>
      </c>
      <c r="B3" s="317"/>
      <c r="C3" s="319"/>
    </row>
    <row r="4" spans="1:3" ht="15.75">
      <c r="A4" s="360" t="str">
        <f>'[1]ф.1 конс.'!A4</f>
        <v>ИИК KZ48125KZT1001300336 в НБ РК</v>
      </c>
      <c r="B4" s="360"/>
      <c r="C4" s="319"/>
    </row>
    <row r="5" spans="1:3" ht="15.75">
      <c r="A5" s="360" t="str">
        <f>'[1]ф.1 конс.'!A5</f>
        <v>Место нахождения головного банка: г.Астана, район Есиль, ул. Сығанақ, д. 24</v>
      </c>
      <c r="B5" s="360"/>
      <c r="C5" s="319"/>
    </row>
    <row r="6" spans="1:3" ht="15">
      <c r="A6" s="178"/>
      <c r="B6" s="319"/>
      <c r="C6" s="319"/>
    </row>
    <row r="7" spans="1:3" ht="15">
      <c r="A7" s="356" t="s">
        <v>111</v>
      </c>
      <c r="B7" s="357"/>
      <c r="C7" s="357"/>
    </row>
    <row r="8" spans="1:3" ht="15">
      <c r="A8" s="356" t="s">
        <v>2</v>
      </c>
      <c r="B8" s="357"/>
      <c r="C8" s="357"/>
    </row>
    <row r="9" spans="1:3" ht="15.75">
      <c r="A9" s="358" t="s">
        <v>184</v>
      </c>
      <c r="B9" s="359"/>
      <c r="C9" s="359"/>
    </row>
    <row r="10" spans="1:3" ht="15">
      <c r="A10" s="356" t="s">
        <v>121</v>
      </c>
      <c r="B10" s="357"/>
      <c r="C10" s="357"/>
    </row>
    <row r="12" ht="15.75" thickBot="1">
      <c r="C12" s="321" t="s">
        <v>117</v>
      </c>
    </row>
    <row r="13" spans="1:3" ht="15.75" thickBot="1">
      <c r="A13" s="185"/>
      <c r="B13" s="322" t="s">
        <v>185</v>
      </c>
      <c r="C13" s="322" t="s">
        <v>186</v>
      </c>
    </row>
    <row r="14" spans="1:3" ht="28.5">
      <c r="A14" s="259" t="s">
        <v>83</v>
      </c>
      <c r="B14" s="323"/>
      <c r="C14" s="324"/>
    </row>
    <row r="15" spans="1:3" ht="15">
      <c r="A15" s="186" t="s">
        <v>50</v>
      </c>
      <c r="B15" s="325">
        <v>69319604</v>
      </c>
      <c r="C15" s="326">
        <v>47339937</v>
      </c>
    </row>
    <row r="16" spans="1:3" ht="15">
      <c r="A16" s="186" t="s">
        <v>51</v>
      </c>
      <c r="B16" s="325">
        <v>-35755056</v>
      </c>
      <c r="C16" s="326">
        <v>-27364845</v>
      </c>
    </row>
    <row r="17" spans="1:3" ht="15">
      <c r="A17" s="186" t="s">
        <v>53</v>
      </c>
      <c r="B17" s="325">
        <v>7141036</v>
      </c>
      <c r="C17" s="326">
        <v>5976713</v>
      </c>
    </row>
    <row r="18" spans="1:3" ht="15">
      <c r="A18" s="186" t="s">
        <v>54</v>
      </c>
      <c r="B18" s="325">
        <v>-1248654</v>
      </c>
      <c r="C18" s="326">
        <v>-730851</v>
      </c>
    </row>
    <row r="19" spans="1:3" ht="15">
      <c r="A19" s="186" t="s">
        <v>161</v>
      </c>
      <c r="B19" s="325">
        <v>6354477</v>
      </c>
      <c r="C19" s="326">
        <v>10914294</v>
      </c>
    </row>
    <row r="20" spans="1:3" ht="15">
      <c r="A20" s="186" t="s">
        <v>162</v>
      </c>
      <c r="B20" s="325">
        <v>-129023</v>
      </c>
      <c r="C20" s="326">
        <v>-7261438</v>
      </c>
    </row>
    <row r="21" spans="1:3" ht="15">
      <c r="A21" s="186" t="s">
        <v>163</v>
      </c>
      <c r="B21" s="325">
        <v>-3149083</v>
      </c>
      <c r="C21" s="326">
        <v>-2089936</v>
      </c>
    </row>
    <row r="22" spans="1:3" ht="45">
      <c r="A22" s="186" t="s">
        <v>164</v>
      </c>
      <c r="B22" s="325">
        <v>4061</v>
      </c>
      <c r="C22" s="326">
        <f>15880+956</f>
        <v>16836</v>
      </c>
    </row>
    <row r="23" spans="1:3" ht="15">
      <c r="A23" s="186" t="s">
        <v>84</v>
      </c>
      <c r="B23" s="325">
        <v>6312743</v>
      </c>
      <c r="C23" s="326">
        <v>2253386</v>
      </c>
    </row>
    <row r="24" spans="1:3" ht="15">
      <c r="A24" s="186" t="s">
        <v>85</v>
      </c>
      <c r="B24" s="325">
        <v>5340</v>
      </c>
      <c r="C24" s="326">
        <v>1657</v>
      </c>
    </row>
    <row r="25" spans="1:3" ht="15">
      <c r="A25" s="186" t="s">
        <v>86</v>
      </c>
      <c r="B25" s="325">
        <v>190373</v>
      </c>
      <c r="C25" s="326">
        <v>52676</v>
      </c>
    </row>
    <row r="26" spans="1:3" ht="15">
      <c r="A26" s="186" t="s">
        <v>87</v>
      </c>
      <c r="B26" s="325">
        <v>-24823358</v>
      </c>
      <c r="C26" s="326">
        <v>-13622141</v>
      </c>
    </row>
    <row r="27" spans="1:3" ht="15">
      <c r="A27" s="187"/>
      <c r="B27" s="327"/>
      <c r="C27" s="328"/>
    </row>
    <row r="28" spans="1:3" ht="15">
      <c r="A28" s="187" t="s">
        <v>88</v>
      </c>
      <c r="B28" s="329"/>
      <c r="C28" s="330"/>
    </row>
    <row r="29" spans="1:3" ht="15">
      <c r="A29" s="186" t="s">
        <v>7</v>
      </c>
      <c r="B29" s="325">
        <v>-7385289</v>
      </c>
      <c r="C29" s="326">
        <f>1020449-105001</f>
        <v>915448</v>
      </c>
    </row>
    <row r="30" spans="1:3" ht="15">
      <c r="A30" s="186" t="s">
        <v>148</v>
      </c>
      <c r="B30" s="325">
        <v>-2424003</v>
      </c>
      <c r="C30" s="326">
        <f>0+105001</f>
        <v>105001</v>
      </c>
    </row>
    <row r="31" spans="1:3" ht="30">
      <c r="A31" s="186" t="s">
        <v>8</v>
      </c>
      <c r="B31" s="325">
        <v>14812028</v>
      </c>
      <c r="C31" s="326">
        <v>9623659</v>
      </c>
    </row>
    <row r="32" spans="1:3" ht="15">
      <c r="A32" s="186" t="s">
        <v>12</v>
      </c>
      <c r="B32" s="325">
        <v>-260911838</v>
      </c>
      <c r="C32" s="326">
        <v>-157942096</v>
      </c>
    </row>
    <row r="33" spans="1:3" ht="15">
      <c r="A33" s="186" t="s">
        <v>19</v>
      </c>
      <c r="B33" s="325">
        <v>-6972180</v>
      </c>
      <c r="C33" s="326">
        <f>-2579057+548023</f>
        <v>-2031034</v>
      </c>
    </row>
    <row r="34" spans="1:3" ht="15">
      <c r="A34" s="187"/>
      <c r="B34" s="327"/>
      <c r="C34" s="328"/>
    </row>
    <row r="35" spans="1:3" ht="15">
      <c r="A35" s="187" t="s">
        <v>89</v>
      </c>
      <c r="B35" s="329"/>
      <c r="C35" s="330"/>
    </row>
    <row r="36" spans="1:3" ht="15">
      <c r="A36" s="186" t="s">
        <v>165</v>
      </c>
      <c r="B36" s="325">
        <v>34835020</v>
      </c>
      <c r="C36" s="326">
        <v>0</v>
      </c>
    </row>
    <row r="37" spans="1:3" ht="15">
      <c r="A37" s="186" t="s">
        <v>22</v>
      </c>
      <c r="B37" s="325">
        <v>20003814</v>
      </c>
      <c r="C37" s="326">
        <v>14912020</v>
      </c>
    </row>
    <row r="38" spans="1:3" ht="15">
      <c r="A38" s="186" t="s">
        <v>90</v>
      </c>
      <c r="B38" s="325">
        <v>227976978</v>
      </c>
      <c r="C38" s="326">
        <v>115734970</v>
      </c>
    </row>
    <row r="39" spans="1:3" ht="15">
      <c r="A39" s="186" t="s">
        <v>91</v>
      </c>
      <c r="B39" s="325">
        <v>-15944006</v>
      </c>
      <c r="C39" s="326">
        <v>0</v>
      </c>
    </row>
    <row r="40" spans="1:3" ht="15">
      <c r="A40" s="186" t="s">
        <v>92</v>
      </c>
      <c r="B40" s="325">
        <v>1979127</v>
      </c>
      <c r="C40" s="326">
        <v>828938</v>
      </c>
    </row>
    <row r="41" spans="1:3" ht="28.5">
      <c r="A41" s="187" t="s">
        <v>93</v>
      </c>
      <c r="B41" s="331">
        <f>SUM(B15:B40)</f>
        <v>30192111</v>
      </c>
      <c r="C41" s="332">
        <f>SUM(C15:C40)</f>
        <v>-2366806</v>
      </c>
    </row>
    <row r="42" spans="1:3" ht="15">
      <c r="A42" s="186" t="s">
        <v>94</v>
      </c>
      <c r="B42" s="325">
        <v>-1590109</v>
      </c>
      <c r="C42" s="326">
        <v>-2000472</v>
      </c>
    </row>
    <row r="43" spans="1:3" ht="15">
      <c r="A43" s="187" t="s">
        <v>167</v>
      </c>
      <c r="B43" s="331">
        <f>B41+B42</f>
        <v>28602002</v>
      </c>
      <c r="C43" s="332">
        <f>C41+C42</f>
        <v>-4367278</v>
      </c>
    </row>
    <row r="44" spans="1:3" ht="28.5">
      <c r="A44" s="187" t="s">
        <v>95</v>
      </c>
      <c r="B44" s="329"/>
      <c r="C44" s="330"/>
    </row>
    <row r="45" spans="1:3" ht="15">
      <c r="A45" s="186" t="s">
        <v>96</v>
      </c>
      <c r="B45" s="325">
        <v>-3048777</v>
      </c>
      <c r="C45" s="326">
        <v>0</v>
      </c>
    </row>
    <row r="46" spans="1:3" ht="30">
      <c r="A46" s="186" t="s">
        <v>97</v>
      </c>
      <c r="B46" s="325">
        <v>0</v>
      </c>
      <c r="C46" s="326">
        <v>450064</v>
      </c>
    </row>
    <row r="47" spans="1:3" ht="15">
      <c r="A47" s="186" t="s">
        <v>98</v>
      </c>
      <c r="B47" s="325">
        <v>-7943535</v>
      </c>
      <c r="C47" s="326">
        <v>-19708551</v>
      </c>
    </row>
    <row r="48" spans="1:3" ht="15">
      <c r="A48" s="186" t="s">
        <v>99</v>
      </c>
      <c r="B48" s="325">
        <v>3027694</v>
      </c>
      <c r="C48" s="326">
        <v>6515385</v>
      </c>
    </row>
    <row r="49" spans="1:3" ht="15">
      <c r="A49" s="186" t="s">
        <v>100</v>
      </c>
      <c r="B49" s="325">
        <v>-7321918</v>
      </c>
      <c r="C49" s="326">
        <v>-11685061</v>
      </c>
    </row>
    <row r="50" spans="1:3" ht="15">
      <c r="A50" s="188" t="s">
        <v>118</v>
      </c>
      <c r="B50" s="325">
        <v>0</v>
      </c>
      <c r="C50" s="326">
        <v>1749</v>
      </c>
    </row>
    <row r="51" spans="1:3" ht="15" hidden="1">
      <c r="A51" s="188" t="s">
        <v>101</v>
      </c>
      <c r="B51" s="325">
        <v>0</v>
      </c>
      <c r="C51" s="326">
        <v>0</v>
      </c>
    </row>
    <row r="52" spans="1:3" ht="15">
      <c r="A52" s="186" t="s">
        <v>102</v>
      </c>
      <c r="B52" s="325">
        <v>0</v>
      </c>
      <c r="C52" s="326">
        <v>-232050</v>
      </c>
    </row>
    <row r="53" spans="1:3" ht="15">
      <c r="A53" s="187" t="s">
        <v>174</v>
      </c>
      <c r="B53" s="331">
        <f>SUM(B45:B52)</f>
        <v>-15286536</v>
      </c>
      <c r="C53" s="332">
        <f>SUM(C45:C52)</f>
        <v>-24658464</v>
      </c>
    </row>
    <row r="54" spans="1:3" ht="15">
      <c r="A54" s="184"/>
      <c r="B54" s="333"/>
      <c r="C54" s="334"/>
    </row>
    <row r="55" spans="1:3" ht="28.5">
      <c r="A55" s="187" t="s">
        <v>103</v>
      </c>
      <c r="B55" s="329"/>
      <c r="C55" s="330"/>
    </row>
    <row r="56" spans="1:3" ht="15">
      <c r="A56" s="186" t="s">
        <v>166</v>
      </c>
      <c r="B56" s="325">
        <v>16268965</v>
      </c>
      <c r="C56" s="326">
        <v>15144400</v>
      </c>
    </row>
    <row r="57" spans="1:3" ht="15">
      <c r="A57" s="186" t="s">
        <v>104</v>
      </c>
      <c r="B57" s="325">
        <v>-3000000</v>
      </c>
      <c r="C57" s="326">
        <v>-1429164</v>
      </c>
    </row>
    <row r="58" spans="1:3" ht="15">
      <c r="A58" s="186" t="s">
        <v>105</v>
      </c>
      <c r="B58" s="325">
        <v>-6017434</v>
      </c>
      <c r="C58" s="326">
        <v>0</v>
      </c>
    </row>
    <row r="59" spans="1:3" ht="15">
      <c r="A59" s="186" t="s">
        <v>106</v>
      </c>
      <c r="B59" s="325">
        <v>31036821</v>
      </c>
      <c r="C59" s="326">
        <v>9600600</v>
      </c>
    </row>
    <row r="60" spans="1:3" ht="15">
      <c r="A60" s="186" t="s">
        <v>107</v>
      </c>
      <c r="B60" s="325">
        <v>15000000</v>
      </c>
      <c r="C60" s="326">
        <v>6300000</v>
      </c>
    </row>
    <row r="61" spans="1:3" ht="15">
      <c r="A61" s="186" t="s">
        <v>108</v>
      </c>
      <c r="B61" s="325">
        <v>-16284</v>
      </c>
      <c r="C61" s="326">
        <f>0-956</f>
        <v>-956</v>
      </c>
    </row>
    <row r="62" spans="1:3" ht="15">
      <c r="A62" s="187" t="s">
        <v>168</v>
      </c>
      <c r="B62" s="331">
        <f>SUM(B56:B61)</f>
        <v>53272068</v>
      </c>
      <c r="C62" s="332">
        <f>SUM(C56:C61)</f>
        <v>29614880</v>
      </c>
    </row>
    <row r="63" spans="1:3" ht="15">
      <c r="A63" s="187"/>
      <c r="B63" s="329"/>
      <c r="C63" s="330"/>
    </row>
    <row r="64" spans="1:3" ht="15">
      <c r="A64" s="187" t="s">
        <v>169</v>
      </c>
      <c r="B64" s="331">
        <f>B62+B53+B43</f>
        <v>66587534</v>
      </c>
      <c r="C64" s="332">
        <f>C62+C53+C43</f>
        <v>589138</v>
      </c>
    </row>
    <row r="65" spans="1:3" ht="15">
      <c r="A65" s="186" t="s">
        <v>109</v>
      </c>
      <c r="B65" s="325">
        <v>-78634</v>
      </c>
      <c r="C65" s="326">
        <v>7505</v>
      </c>
    </row>
    <row r="66" spans="1:3" ht="15">
      <c r="A66" s="186" t="s">
        <v>110</v>
      </c>
      <c r="B66" s="325">
        <v>96822331</v>
      </c>
      <c r="C66" s="326">
        <v>42282426</v>
      </c>
    </row>
    <row r="67" spans="1:3" ht="15.75" thickBot="1">
      <c r="A67" s="189" t="s">
        <v>170</v>
      </c>
      <c r="B67" s="335">
        <f>B64+B65+B66</f>
        <v>163331231</v>
      </c>
      <c r="C67" s="336">
        <f>C64+C65+C66</f>
        <v>42879069</v>
      </c>
    </row>
    <row r="68" spans="2:3" ht="21" customHeight="1" hidden="1">
      <c r="B68" s="320">
        <v>154379008</v>
      </c>
      <c r="C68" s="320">
        <v>34668857</v>
      </c>
    </row>
    <row r="69" spans="2:3" ht="15" hidden="1">
      <c r="B69" s="337">
        <v>95422331</v>
      </c>
      <c r="C69" s="320">
        <v>42282426</v>
      </c>
    </row>
    <row r="70" spans="2:3" ht="15" hidden="1">
      <c r="B70" s="337">
        <f>B67-B69</f>
        <v>67908900</v>
      </c>
      <c r="C70" s="337">
        <f>C67-C69</f>
        <v>596643</v>
      </c>
    </row>
    <row r="71" spans="1:2" ht="15" hidden="1">
      <c r="A71" s="181" t="s">
        <v>113</v>
      </c>
      <c r="B71" s="338"/>
    </row>
    <row r="72" spans="1:3" ht="15" hidden="1">
      <c r="A72" s="179"/>
      <c r="B72" s="338">
        <f>B67-B68</f>
        <v>8952223</v>
      </c>
      <c r="C72" s="338">
        <f>C67-C68</f>
        <v>8210212</v>
      </c>
    </row>
    <row r="73" spans="1:3" ht="15">
      <c r="A73" s="179"/>
      <c r="B73" s="339">
        <v>163331231</v>
      </c>
      <c r="C73" s="339">
        <v>42879069</v>
      </c>
    </row>
    <row r="74" spans="1:3" ht="15">
      <c r="A74" s="306" t="s">
        <v>113</v>
      </c>
      <c r="B74" s="339">
        <f>B67-B73</f>
        <v>0</v>
      </c>
      <c r="C74" s="339">
        <f>C67-C73</f>
        <v>0</v>
      </c>
    </row>
    <row r="75" spans="1:3" ht="15">
      <c r="A75" s="179"/>
      <c r="B75" s="338"/>
      <c r="C75" s="338"/>
    </row>
    <row r="76" spans="1:3" ht="15.75" customHeight="1">
      <c r="A76" s="179"/>
      <c r="B76" s="338"/>
      <c r="C76" s="338"/>
    </row>
    <row r="77" spans="1:2" ht="15">
      <c r="A77" s="180" t="str">
        <f>'ф.1'!A67</f>
        <v>Председатель Правления</v>
      </c>
      <c r="B77" s="340" t="str">
        <f>'ф.1'!B67</f>
        <v>Жақсыбек Д.Ә.</v>
      </c>
    </row>
    <row r="78" spans="1:2" ht="15">
      <c r="A78" s="180"/>
      <c r="B78" s="341"/>
    </row>
    <row r="79" spans="1:2" ht="15">
      <c r="A79" s="180" t="s">
        <v>114</v>
      </c>
      <c r="B79" s="341"/>
    </row>
    <row r="80" spans="1:2" ht="15">
      <c r="A80" s="180" t="s">
        <v>38</v>
      </c>
      <c r="B80" s="340" t="s">
        <v>39</v>
      </c>
    </row>
    <row r="81" spans="1:2" ht="15">
      <c r="A81" s="182"/>
      <c r="B81" s="342"/>
    </row>
    <row r="82" spans="1:2" ht="15">
      <c r="A82" s="178"/>
      <c r="B82" s="319"/>
    </row>
    <row r="83" spans="1:2" ht="15">
      <c r="A83" s="183" t="s">
        <v>115</v>
      </c>
      <c r="B83" s="319"/>
    </row>
    <row r="84" spans="1:2" ht="15">
      <c r="A84" s="183" t="s">
        <v>116</v>
      </c>
      <c r="B84" s="319"/>
    </row>
  </sheetData>
  <sheetProtection/>
  <mergeCells count="6">
    <mergeCell ref="A7:C7"/>
    <mergeCell ref="A8:C8"/>
    <mergeCell ref="A9:C9"/>
    <mergeCell ref="A10:C10"/>
    <mergeCell ref="A4:B4"/>
    <mergeCell ref="A5:B5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A8" sqref="A8:L8"/>
    </sheetView>
  </sheetViews>
  <sheetFormatPr defaultColWidth="9.140625" defaultRowHeight="15"/>
  <cols>
    <col min="1" max="1" width="65.140625" style="238" customWidth="1"/>
    <col min="2" max="2" width="16.140625" style="230" customWidth="1"/>
    <col min="3" max="3" width="19.57421875" style="230" customWidth="1"/>
    <col min="4" max="4" width="17.28125" style="230" customWidth="1"/>
    <col min="5" max="5" width="23.7109375" style="230" customWidth="1"/>
    <col min="6" max="6" width="17.8515625" style="230" hidden="1" customWidth="1"/>
    <col min="7" max="8" width="16.421875" style="230" customWidth="1"/>
    <col min="9" max="9" width="20.140625" style="230" customWidth="1"/>
    <col min="10" max="10" width="16.28125" style="230" customWidth="1"/>
    <col min="11" max="11" width="22.140625" style="230" customWidth="1"/>
    <col min="12" max="12" width="18.57421875" style="191" customWidth="1"/>
    <col min="13" max="13" width="13.7109375" style="191" bestFit="1" customWidth="1"/>
    <col min="14" max="16384" width="9.140625" style="191" customWidth="1"/>
  </cols>
  <sheetData>
    <row r="1" spans="1:12" ht="15.75">
      <c r="A1" s="308" t="str">
        <f>'[1]ф.1 конс.'!A1</f>
        <v>БИН                920140000084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313" t="s">
        <v>144</v>
      </c>
    </row>
    <row r="2" spans="1:11" ht="15.75">
      <c r="A2" s="308" t="str">
        <f>'[1]ф.1 конс.'!A2</f>
        <v>Код ОКПО             19924793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5.75">
      <c r="A3" s="308" t="str">
        <f>'[1]ф.1 конс.'!A3</f>
        <v>БИК                   TSESKZKA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</row>
    <row r="4" spans="1:11" ht="15.75">
      <c r="A4" s="360" t="str">
        <f>'[1]ф.1 конс.'!A4</f>
        <v>ИИК KZ48125KZT1001300336 в НБ РК</v>
      </c>
      <c r="B4" s="360"/>
      <c r="C4" s="190"/>
      <c r="D4" s="190"/>
      <c r="E4" s="190"/>
      <c r="F4" s="190"/>
      <c r="G4" s="190"/>
      <c r="H4" s="190"/>
      <c r="I4" s="190"/>
      <c r="J4" s="190"/>
      <c r="K4" s="190"/>
    </row>
    <row r="5" spans="1:11" ht="15.75">
      <c r="A5" s="360" t="str">
        <f>'[1]ф.1 конс.'!A5</f>
        <v>Место нахождения головного банка: г.Астана, район Есиль, ул. Сығанақ, д. 24</v>
      </c>
      <c r="B5" s="360"/>
      <c r="C5" s="190"/>
      <c r="D5" s="190"/>
      <c r="E5" s="190"/>
      <c r="F5" s="190"/>
      <c r="G5" s="190"/>
      <c r="H5" s="190"/>
      <c r="I5" s="190"/>
      <c r="J5" s="190"/>
      <c r="K5" s="190"/>
    </row>
    <row r="6" spans="1:11" ht="15.75">
      <c r="A6" s="192"/>
      <c r="B6" s="193"/>
      <c r="C6" s="190"/>
      <c r="D6" s="190"/>
      <c r="E6" s="190"/>
      <c r="F6" s="190"/>
      <c r="G6" s="190"/>
      <c r="H6" s="190"/>
      <c r="I6" s="190"/>
      <c r="J6" s="190"/>
      <c r="K6" s="190"/>
    </row>
    <row r="7" spans="1:12" s="194" customFormat="1" ht="15.75">
      <c r="A7" s="362" t="s">
        <v>120</v>
      </c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2"/>
    </row>
    <row r="8" spans="1:12" s="194" customFormat="1" ht="15.75">
      <c r="A8" s="362" t="s">
        <v>121</v>
      </c>
      <c r="B8" s="362"/>
      <c r="C8" s="362"/>
      <c r="D8" s="362"/>
      <c r="E8" s="362"/>
      <c r="F8" s="362"/>
      <c r="G8" s="362"/>
      <c r="H8" s="362"/>
      <c r="I8" s="362"/>
      <c r="J8" s="362"/>
      <c r="K8" s="362"/>
      <c r="L8" s="362"/>
    </row>
    <row r="9" spans="1:12" ht="15.75">
      <c r="A9" s="363" t="s">
        <v>122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</row>
    <row r="10" spans="1:12" ht="15.75">
      <c r="A10" s="361" t="s">
        <v>181</v>
      </c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</row>
    <row r="11" spans="1:12" ht="16.5" thickBot="1">
      <c r="A11" s="195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 t="s">
        <v>4</v>
      </c>
    </row>
    <row r="12" spans="1:12" ht="122.25" customHeight="1" thickBot="1">
      <c r="A12" s="240"/>
      <c r="B12" s="241" t="s">
        <v>123</v>
      </c>
      <c r="C12" s="242" t="s">
        <v>171</v>
      </c>
      <c r="D12" s="242" t="s">
        <v>124</v>
      </c>
      <c r="E12" s="241" t="s">
        <v>125</v>
      </c>
      <c r="F12" s="241" t="s">
        <v>126</v>
      </c>
      <c r="G12" s="241" t="s">
        <v>127</v>
      </c>
      <c r="H12" s="243" t="s">
        <v>138</v>
      </c>
      <c r="I12" s="244" t="s">
        <v>45</v>
      </c>
      <c r="J12" s="245" t="s">
        <v>128</v>
      </c>
      <c r="K12" s="245" t="s">
        <v>35</v>
      </c>
      <c r="L12" s="246" t="s">
        <v>36</v>
      </c>
    </row>
    <row r="13" spans="1:12" s="197" customFormat="1" ht="15.75">
      <c r="A13" s="247">
        <v>1</v>
      </c>
      <c r="B13" s="248">
        <v>2</v>
      </c>
      <c r="C13" s="248">
        <v>3</v>
      </c>
      <c r="D13" s="248">
        <v>4</v>
      </c>
      <c r="E13" s="248">
        <v>5</v>
      </c>
      <c r="F13" s="248">
        <v>6</v>
      </c>
      <c r="G13" s="248" t="s">
        <v>187</v>
      </c>
      <c r="H13" s="248" t="s">
        <v>188</v>
      </c>
      <c r="I13" s="248" t="s">
        <v>189</v>
      </c>
      <c r="J13" s="248" t="s">
        <v>190</v>
      </c>
      <c r="K13" s="249" t="s">
        <v>191</v>
      </c>
      <c r="L13" s="250" t="s">
        <v>192</v>
      </c>
    </row>
    <row r="14" spans="1:12" s="202" customFormat="1" ht="15.75">
      <c r="A14" s="198" t="s">
        <v>137</v>
      </c>
      <c r="B14" s="199">
        <v>34877462</v>
      </c>
      <c r="C14" s="199">
        <v>27675</v>
      </c>
      <c r="D14" s="199">
        <v>12191</v>
      </c>
      <c r="E14" s="199">
        <v>-27983</v>
      </c>
      <c r="F14" s="199">
        <v>0</v>
      </c>
      <c r="G14" s="199">
        <v>6989704</v>
      </c>
      <c r="H14" s="199">
        <v>0</v>
      </c>
      <c r="I14" s="199">
        <v>8772453</v>
      </c>
      <c r="J14" s="199">
        <f>I14+G14+F14+E14+D14+C14+B14</f>
        <v>50651502</v>
      </c>
      <c r="K14" s="199">
        <v>251511</v>
      </c>
      <c r="L14" s="201">
        <f>J14+K14</f>
        <v>50903013</v>
      </c>
    </row>
    <row r="15" spans="1:12" s="202" customFormat="1" ht="15.75">
      <c r="A15" s="203" t="s">
        <v>129</v>
      </c>
      <c r="B15" s="199"/>
      <c r="C15" s="199"/>
      <c r="D15" s="199"/>
      <c r="E15" s="199"/>
      <c r="F15" s="199"/>
      <c r="G15" s="199"/>
      <c r="H15" s="199"/>
      <c r="I15" s="199"/>
      <c r="J15" s="200"/>
      <c r="K15" s="199"/>
      <c r="L15" s="201"/>
    </row>
    <row r="16" spans="1:12" s="202" customFormat="1" ht="15.75">
      <c r="A16" s="204" t="s">
        <v>68</v>
      </c>
      <c r="B16" s="200">
        <v>0</v>
      </c>
      <c r="C16" s="200">
        <v>0</v>
      </c>
      <c r="D16" s="200">
        <v>0</v>
      </c>
      <c r="E16" s="200">
        <v>0</v>
      </c>
      <c r="F16" s="200">
        <v>0</v>
      </c>
      <c r="G16" s="200">
        <v>0</v>
      </c>
      <c r="H16" s="200">
        <v>0</v>
      </c>
      <c r="I16" s="200">
        <v>11414645</v>
      </c>
      <c r="J16" s="200">
        <f>I16</f>
        <v>11414645</v>
      </c>
      <c r="K16" s="200">
        <v>0</v>
      </c>
      <c r="L16" s="201">
        <f>K16+J16</f>
        <v>11414645</v>
      </c>
    </row>
    <row r="17" spans="1:12" s="202" customFormat="1" ht="15.75">
      <c r="A17" s="203" t="s">
        <v>130</v>
      </c>
      <c r="B17" s="200"/>
      <c r="C17" s="200"/>
      <c r="D17" s="200"/>
      <c r="E17" s="200"/>
      <c r="F17" s="200"/>
      <c r="G17" s="200"/>
      <c r="H17" s="200"/>
      <c r="I17" s="199"/>
      <c r="J17" s="200"/>
      <c r="K17" s="199"/>
      <c r="L17" s="201"/>
    </row>
    <row r="18" spans="1:12" s="202" customFormat="1" ht="31.5">
      <c r="A18" s="205" t="s">
        <v>145</v>
      </c>
      <c r="B18" s="200"/>
      <c r="C18" s="200"/>
      <c r="D18" s="200"/>
      <c r="E18" s="200"/>
      <c r="F18" s="200"/>
      <c r="G18" s="200"/>
      <c r="H18" s="200"/>
      <c r="I18" s="199"/>
      <c r="J18" s="200"/>
      <c r="K18" s="199"/>
      <c r="L18" s="201"/>
    </row>
    <row r="19" spans="1:12" s="202" customFormat="1" ht="31.5">
      <c r="A19" s="204" t="s">
        <v>131</v>
      </c>
      <c r="B19" s="200">
        <v>0</v>
      </c>
      <c r="C19" s="200">
        <v>0</v>
      </c>
      <c r="D19" s="200">
        <v>0</v>
      </c>
      <c r="E19" s="200">
        <v>-10434</v>
      </c>
      <c r="F19" s="206">
        <v>0</v>
      </c>
      <c r="G19" s="206">
        <v>0</v>
      </c>
      <c r="H19" s="206">
        <v>0</v>
      </c>
      <c r="I19" s="199">
        <v>0</v>
      </c>
      <c r="J19" s="200">
        <f>E19</f>
        <v>-10434</v>
      </c>
      <c r="K19" s="200">
        <v>0</v>
      </c>
      <c r="L19" s="201">
        <f>J19+K19</f>
        <v>-10434</v>
      </c>
    </row>
    <row r="20" spans="1:12" s="202" customFormat="1" ht="31.5">
      <c r="A20" s="204" t="s">
        <v>173</v>
      </c>
      <c r="B20" s="200">
        <v>0</v>
      </c>
      <c r="C20" s="200">
        <v>0</v>
      </c>
      <c r="D20" s="200">
        <v>0</v>
      </c>
      <c r="E20" s="206">
        <v>22923</v>
      </c>
      <c r="F20" s="206">
        <v>0</v>
      </c>
      <c r="G20" s="206">
        <v>0</v>
      </c>
      <c r="H20" s="206">
        <v>0</v>
      </c>
      <c r="I20" s="199">
        <v>0</v>
      </c>
      <c r="J20" s="200">
        <f>E20</f>
        <v>22923</v>
      </c>
      <c r="K20" s="199">
        <v>0</v>
      </c>
      <c r="L20" s="201">
        <f>J20+K20</f>
        <v>22923</v>
      </c>
    </row>
    <row r="21" spans="1:12" s="202" customFormat="1" ht="31.5" hidden="1">
      <c r="A21" s="207" t="s">
        <v>132</v>
      </c>
      <c r="B21" s="200">
        <v>0</v>
      </c>
      <c r="C21" s="200">
        <v>0</v>
      </c>
      <c r="D21" s="200">
        <v>0</v>
      </c>
      <c r="E21" s="200">
        <v>0</v>
      </c>
      <c r="F21" s="200">
        <v>0</v>
      </c>
      <c r="G21" s="206">
        <v>0</v>
      </c>
      <c r="H21" s="206">
        <v>0</v>
      </c>
      <c r="I21" s="199">
        <v>0</v>
      </c>
      <c r="J21" s="200">
        <f>F21</f>
        <v>0</v>
      </c>
      <c r="K21" s="199">
        <v>0</v>
      </c>
      <c r="L21" s="201">
        <f>J21+K21</f>
        <v>0</v>
      </c>
    </row>
    <row r="22" spans="1:12" s="202" customFormat="1" ht="32.25" thickBot="1">
      <c r="A22" s="208" t="s">
        <v>146</v>
      </c>
      <c r="B22" s="200">
        <v>0</v>
      </c>
      <c r="C22" s="200">
        <v>0</v>
      </c>
      <c r="D22" s="200">
        <v>0</v>
      </c>
      <c r="E22" s="209">
        <f>E19+E21+E20</f>
        <v>12489</v>
      </c>
      <c r="F22" s="209">
        <f aca="true" t="shared" si="0" ref="F22:K22">F19+F21+F20</f>
        <v>0</v>
      </c>
      <c r="G22" s="209">
        <f t="shared" si="0"/>
        <v>0</v>
      </c>
      <c r="H22" s="209">
        <f t="shared" si="0"/>
        <v>0</v>
      </c>
      <c r="I22" s="209">
        <f t="shared" si="0"/>
        <v>0</v>
      </c>
      <c r="J22" s="209">
        <f t="shared" si="0"/>
        <v>12489</v>
      </c>
      <c r="K22" s="209">
        <f t="shared" si="0"/>
        <v>0</v>
      </c>
      <c r="L22" s="201">
        <f>J22+K22</f>
        <v>12489</v>
      </c>
    </row>
    <row r="23" spans="1:12" s="202" customFormat="1" ht="16.5" thickBot="1">
      <c r="A23" s="211" t="s">
        <v>147</v>
      </c>
      <c r="B23" s="212">
        <v>0</v>
      </c>
      <c r="C23" s="212">
        <v>0</v>
      </c>
      <c r="D23" s="212">
        <v>0</v>
      </c>
      <c r="E23" s="212">
        <f aca="true" t="shared" si="1" ref="E23:L23">E22</f>
        <v>12489</v>
      </c>
      <c r="F23" s="212">
        <f t="shared" si="1"/>
        <v>0</v>
      </c>
      <c r="G23" s="212">
        <f t="shared" si="1"/>
        <v>0</v>
      </c>
      <c r="H23" s="212">
        <f t="shared" si="1"/>
        <v>0</v>
      </c>
      <c r="I23" s="212">
        <f t="shared" si="1"/>
        <v>0</v>
      </c>
      <c r="J23" s="212">
        <f t="shared" si="1"/>
        <v>12489</v>
      </c>
      <c r="K23" s="212">
        <f t="shared" si="1"/>
        <v>0</v>
      </c>
      <c r="L23" s="213">
        <f t="shared" si="1"/>
        <v>12489</v>
      </c>
    </row>
    <row r="24" spans="1:12" s="202" customFormat="1" ht="16.5" thickBot="1">
      <c r="A24" s="214" t="s">
        <v>77</v>
      </c>
      <c r="B24" s="215">
        <v>0</v>
      </c>
      <c r="C24" s="215">
        <v>0</v>
      </c>
      <c r="D24" s="215">
        <v>0</v>
      </c>
      <c r="E24" s="215">
        <f>E23</f>
        <v>12489</v>
      </c>
      <c r="F24" s="215">
        <f>F23</f>
        <v>0</v>
      </c>
      <c r="G24" s="215">
        <f>G23</f>
        <v>0</v>
      </c>
      <c r="H24" s="215">
        <f>H23</f>
        <v>0</v>
      </c>
      <c r="I24" s="215">
        <f>I23+I16</f>
        <v>11414645</v>
      </c>
      <c r="J24" s="215">
        <f>J23+J16</f>
        <v>11427134</v>
      </c>
      <c r="K24" s="215">
        <f>K23+K16</f>
        <v>0</v>
      </c>
      <c r="L24" s="213">
        <f>L23+L16</f>
        <v>11427134</v>
      </c>
    </row>
    <row r="25" spans="1:12" s="202" customFormat="1" ht="31.5">
      <c r="A25" s="253" t="s">
        <v>133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5">
        <v>0</v>
      </c>
    </row>
    <row r="26" spans="1:12" s="202" customFormat="1" ht="15.75">
      <c r="A26" s="216" t="s">
        <v>112</v>
      </c>
      <c r="B26" s="200">
        <v>6300000</v>
      </c>
      <c r="C26" s="200">
        <v>0</v>
      </c>
      <c r="D26" s="200">
        <v>0</v>
      </c>
      <c r="E26" s="200">
        <v>0</v>
      </c>
      <c r="F26" s="200">
        <v>0</v>
      </c>
      <c r="G26" s="200">
        <v>0</v>
      </c>
      <c r="H26" s="200">
        <v>0</v>
      </c>
      <c r="I26" s="200">
        <v>0</v>
      </c>
      <c r="J26" s="200">
        <f>I26+H26+G26+F26+E26+D26+C26+B26</f>
        <v>6300000</v>
      </c>
      <c r="K26" s="199">
        <v>0</v>
      </c>
      <c r="L26" s="201">
        <f aca="true" t="shared" si="2" ref="L26:L32">J26+K26</f>
        <v>6300000</v>
      </c>
    </row>
    <row r="27" spans="1:12" s="202" customFormat="1" ht="15.75" customHeight="1">
      <c r="A27" s="216" t="s">
        <v>134</v>
      </c>
      <c r="B27" s="200">
        <v>-956</v>
      </c>
      <c r="C27" s="200">
        <v>-78</v>
      </c>
      <c r="D27" s="200">
        <v>0</v>
      </c>
      <c r="E27" s="200">
        <v>0</v>
      </c>
      <c r="F27" s="200">
        <v>0</v>
      </c>
      <c r="G27" s="200">
        <v>0</v>
      </c>
      <c r="H27" s="200">
        <v>0</v>
      </c>
      <c r="I27" s="200">
        <v>0</v>
      </c>
      <c r="J27" s="200">
        <f>B27+I27+G27+F27+E27+D27+C27</f>
        <v>-1034</v>
      </c>
      <c r="K27" s="199">
        <v>0</v>
      </c>
      <c r="L27" s="201">
        <f t="shared" si="2"/>
        <v>-1034</v>
      </c>
    </row>
    <row r="28" spans="1:12" s="202" customFormat="1" ht="15.75" customHeight="1">
      <c r="A28" s="216" t="s">
        <v>102</v>
      </c>
      <c r="B28" s="200"/>
      <c r="C28" s="200">
        <v>18749</v>
      </c>
      <c r="D28" s="200"/>
      <c r="E28" s="200">
        <v>712</v>
      </c>
      <c r="F28" s="200"/>
      <c r="G28" s="200"/>
      <c r="H28" s="200"/>
      <c r="I28" s="200"/>
      <c r="J28" s="200">
        <f>B28+I28+G28+F28+E28+D28+C28</f>
        <v>19461</v>
      </c>
      <c r="K28" s="199">
        <v>-251511</v>
      </c>
      <c r="L28" s="201">
        <f t="shared" si="2"/>
        <v>-232050</v>
      </c>
    </row>
    <row r="29" spans="1:12" s="202" customFormat="1" ht="15.75" customHeight="1">
      <c r="A29" s="204" t="s">
        <v>139</v>
      </c>
      <c r="B29" s="199">
        <v>0</v>
      </c>
      <c r="C29" s="199">
        <v>0</v>
      </c>
      <c r="D29" s="199">
        <v>0</v>
      </c>
      <c r="E29" s="199">
        <v>0</v>
      </c>
      <c r="F29" s="199">
        <v>0</v>
      </c>
      <c r="G29" s="200">
        <v>0</v>
      </c>
      <c r="H29" s="200">
        <v>0</v>
      </c>
      <c r="I29" s="200">
        <v>-185917</v>
      </c>
      <c r="J29" s="200">
        <f>B29+I29+G29+F29+E29+D29+C29</f>
        <v>-185917</v>
      </c>
      <c r="K29" s="199">
        <v>0</v>
      </c>
      <c r="L29" s="201">
        <f t="shared" si="2"/>
        <v>-185917</v>
      </c>
    </row>
    <row r="30" spans="1:12" s="202" customFormat="1" ht="15.75">
      <c r="A30" s="260" t="s">
        <v>172</v>
      </c>
      <c r="B30" s="261">
        <f>B26+B27+B29</f>
        <v>6299044</v>
      </c>
      <c r="C30" s="261">
        <f>C26+C27+C29+C28</f>
        <v>18671</v>
      </c>
      <c r="D30" s="261">
        <f>D26+D27+D29+D28</f>
        <v>0</v>
      </c>
      <c r="E30" s="261">
        <f>E26+E27+E29+E28</f>
        <v>712</v>
      </c>
      <c r="F30" s="261">
        <f>F26+F27+F29</f>
        <v>0</v>
      </c>
      <c r="G30" s="261">
        <f aca="true" t="shared" si="3" ref="G30:L30">G26+G27+G29+G28</f>
        <v>0</v>
      </c>
      <c r="H30" s="261">
        <f t="shared" si="3"/>
        <v>0</v>
      </c>
      <c r="I30" s="261">
        <f t="shared" si="3"/>
        <v>-185917</v>
      </c>
      <c r="J30" s="261">
        <f t="shared" si="3"/>
        <v>6132510</v>
      </c>
      <c r="K30" s="261">
        <f t="shared" si="3"/>
        <v>-251511</v>
      </c>
      <c r="L30" s="261">
        <f t="shared" si="3"/>
        <v>5880999</v>
      </c>
    </row>
    <row r="31" spans="1:12" s="202" customFormat="1" ht="15.75">
      <c r="A31" s="204" t="s">
        <v>135</v>
      </c>
      <c r="B31" s="199">
        <v>0</v>
      </c>
      <c r="C31" s="199">
        <v>0</v>
      </c>
      <c r="D31" s="200">
        <v>-654</v>
      </c>
      <c r="E31" s="199">
        <v>0</v>
      </c>
      <c r="F31" s="199">
        <v>0</v>
      </c>
      <c r="G31" s="199">
        <v>0</v>
      </c>
      <c r="H31" s="199">
        <v>0</v>
      </c>
      <c r="I31" s="200">
        <f>-D31</f>
        <v>654</v>
      </c>
      <c r="J31" s="199">
        <f>I31+G31+E31+F31+D31+C31+B31</f>
        <v>0</v>
      </c>
      <c r="K31" s="199">
        <v>0</v>
      </c>
      <c r="L31" s="201">
        <f t="shared" si="2"/>
        <v>0</v>
      </c>
    </row>
    <row r="32" spans="1:12" s="202" customFormat="1" ht="15.75">
      <c r="A32" s="204" t="s">
        <v>136</v>
      </c>
      <c r="B32" s="199">
        <v>0</v>
      </c>
      <c r="C32" s="199">
        <v>0</v>
      </c>
      <c r="D32" s="199">
        <v>0</v>
      </c>
      <c r="E32" s="199">
        <v>0</v>
      </c>
      <c r="F32" s="199">
        <v>0</v>
      </c>
      <c r="G32" s="200">
        <f>4992972+102395</f>
        <v>5095367</v>
      </c>
      <c r="H32" s="200"/>
      <c r="I32" s="200">
        <f>-G32</f>
        <v>-5095367</v>
      </c>
      <c r="J32" s="199">
        <f>G32+I32</f>
        <v>0</v>
      </c>
      <c r="K32" s="199">
        <v>0</v>
      </c>
      <c r="L32" s="201">
        <f t="shared" si="2"/>
        <v>0</v>
      </c>
    </row>
    <row r="33" spans="1:12" s="202" customFormat="1" ht="16.5" thickBot="1">
      <c r="A33" s="256" t="s">
        <v>182</v>
      </c>
      <c r="B33" s="257">
        <f>B14+B24+B30</f>
        <v>41176506</v>
      </c>
      <c r="C33" s="257">
        <f>C14+C24+C30</f>
        <v>46346</v>
      </c>
      <c r="D33" s="257">
        <f>D14+D24+D30+D31</f>
        <v>11537</v>
      </c>
      <c r="E33" s="257">
        <f>E14+E24+E30</f>
        <v>-14782</v>
      </c>
      <c r="F33" s="257">
        <f>F14+F24+F30</f>
        <v>0</v>
      </c>
      <c r="G33" s="257">
        <f>G14+G24+G30+G32</f>
        <v>12085071</v>
      </c>
      <c r="H33" s="257">
        <f>H14+H24+H30</f>
        <v>0</v>
      </c>
      <c r="I33" s="257">
        <f>I14+I24+I30+I31+I32</f>
        <v>14906468</v>
      </c>
      <c r="J33" s="257">
        <f>J14+J24+J30</f>
        <v>68211146</v>
      </c>
      <c r="K33" s="257">
        <f>K14+K24+K30</f>
        <v>0</v>
      </c>
      <c r="L33" s="258">
        <f>L14+L24+L30</f>
        <v>68211146</v>
      </c>
    </row>
    <row r="34" spans="1:12" s="202" customFormat="1" ht="16.5" thickBot="1">
      <c r="A34" s="288"/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89"/>
    </row>
    <row r="35" spans="1:12" s="202" customFormat="1" ht="15.75">
      <c r="A35" s="290" t="s">
        <v>140</v>
      </c>
      <c r="B35" s="254">
        <v>41124480</v>
      </c>
      <c r="C35" s="254">
        <v>49082</v>
      </c>
      <c r="D35" s="254">
        <v>8487</v>
      </c>
      <c r="E35" s="254">
        <v>-24958</v>
      </c>
      <c r="F35" s="254">
        <v>0</v>
      </c>
      <c r="G35" s="254">
        <v>12131875</v>
      </c>
      <c r="H35" s="254">
        <v>16631209</v>
      </c>
      <c r="I35" s="254">
        <v>1294829</v>
      </c>
      <c r="J35" s="254">
        <f>I35+G35+F35+E35+D35+C35+B35+H35</f>
        <v>71215004</v>
      </c>
      <c r="K35" s="254">
        <v>0</v>
      </c>
      <c r="L35" s="255">
        <f>K35+J35</f>
        <v>71215004</v>
      </c>
    </row>
    <row r="36" spans="1:12" s="202" customFormat="1" ht="15.75">
      <c r="A36" s="203" t="s">
        <v>129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201">
        <v>0</v>
      </c>
    </row>
    <row r="37" spans="1:12" s="202" customFormat="1" ht="15.75">
      <c r="A37" s="204" t="s">
        <v>68</v>
      </c>
      <c r="B37" s="200">
        <v>0</v>
      </c>
      <c r="C37" s="200">
        <v>0</v>
      </c>
      <c r="D37" s="200">
        <v>0</v>
      </c>
      <c r="E37" s="200">
        <v>0</v>
      </c>
      <c r="F37" s="200">
        <v>0</v>
      </c>
      <c r="G37" s="200">
        <v>0</v>
      </c>
      <c r="H37" s="200">
        <v>0</v>
      </c>
      <c r="I37" s="200">
        <v>13239022</v>
      </c>
      <c r="J37" s="200">
        <f>I37</f>
        <v>13239022</v>
      </c>
      <c r="K37" s="200">
        <v>0</v>
      </c>
      <c r="L37" s="201">
        <f>J37+K37</f>
        <v>13239022</v>
      </c>
    </row>
    <row r="38" spans="1:12" s="202" customFormat="1" ht="15.75">
      <c r="A38" s="218" t="s">
        <v>130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1">
        <v>0</v>
      </c>
    </row>
    <row r="39" spans="1:12" s="202" customFormat="1" ht="31.5">
      <c r="A39" s="205" t="s">
        <v>145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1"/>
    </row>
    <row r="40" spans="1:12" s="202" customFormat="1" ht="31.5">
      <c r="A40" s="204" t="s">
        <v>131</v>
      </c>
      <c r="B40" s="200">
        <v>0</v>
      </c>
      <c r="C40" s="200">
        <v>0</v>
      </c>
      <c r="D40" s="200">
        <v>0</v>
      </c>
      <c r="E40" s="206">
        <v>9297</v>
      </c>
      <c r="F40" s="206">
        <v>0</v>
      </c>
      <c r="G40" s="200">
        <v>0</v>
      </c>
      <c r="H40" s="200">
        <v>0</v>
      </c>
      <c r="I40" s="200">
        <v>0</v>
      </c>
      <c r="J40" s="200">
        <f>I40+H40+G40+E40+D40+C40+B40</f>
        <v>9297</v>
      </c>
      <c r="K40" s="200">
        <v>0</v>
      </c>
      <c r="L40" s="201">
        <f>J40+K40</f>
        <v>9297</v>
      </c>
    </row>
    <row r="41" spans="1:12" s="202" customFormat="1" ht="31.5" customHeight="1">
      <c r="A41" s="204" t="s">
        <v>173</v>
      </c>
      <c r="B41" s="200">
        <v>0</v>
      </c>
      <c r="C41" s="200">
        <v>0</v>
      </c>
      <c r="D41" s="200">
        <v>0</v>
      </c>
      <c r="E41" s="206">
        <v>0</v>
      </c>
      <c r="F41" s="206">
        <v>0</v>
      </c>
      <c r="G41" s="200">
        <v>0</v>
      </c>
      <c r="H41" s="206">
        <v>0</v>
      </c>
      <c r="I41" s="200">
        <v>0</v>
      </c>
      <c r="J41" s="200">
        <f>I41+H41+G41+E41+D41+C41+B41</f>
        <v>0</v>
      </c>
      <c r="K41" s="200">
        <v>0</v>
      </c>
      <c r="L41" s="201">
        <f>J41+K41</f>
        <v>0</v>
      </c>
    </row>
    <row r="42" spans="1:12" s="202" customFormat="1" ht="32.25" thickBot="1">
      <c r="A42" s="208" t="s">
        <v>146</v>
      </c>
      <c r="B42" s="291">
        <f>B40+B41</f>
        <v>0</v>
      </c>
      <c r="C42" s="291">
        <f aca="true" t="shared" si="4" ref="C42:L42">C40+C41</f>
        <v>0</v>
      </c>
      <c r="D42" s="291">
        <f t="shared" si="4"/>
        <v>0</v>
      </c>
      <c r="E42" s="291">
        <f t="shared" si="4"/>
        <v>9297</v>
      </c>
      <c r="F42" s="291">
        <f t="shared" si="4"/>
        <v>0</v>
      </c>
      <c r="G42" s="291">
        <f t="shared" si="4"/>
        <v>0</v>
      </c>
      <c r="H42" s="291">
        <f t="shared" si="4"/>
        <v>0</v>
      </c>
      <c r="I42" s="291">
        <f t="shared" si="4"/>
        <v>0</v>
      </c>
      <c r="J42" s="291">
        <f t="shared" si="4"/>
        <v>9297</v>
      </c>
      <c r="K42" s="291">
        <f t="shared" si="4"/>
        <v>0</v>
      </c>
      <c r="L42" s="292">
        <f t="shared" si="4"/>
        <v>9297</v>
      </c>
    </row>
    <row r="43" spans="1:12" s="202" customFormat="1" ht="16.5" thickBot="1">
      <c r="A43" s="295" t="s">
        <v>147</v>
      </c>
      <c r="B43" s="212">
        <v>0</v>
      </c>
      <c r="C43" s="212">
        <v>0</v>
      </c>
      <c r="D43" s="212">
        <f aca="true" t="shared" si="5" ref="D43:L43">D42</f>
        <v>0</v>
      </c>
      <c r="E43" s="212">
        <f t="shared" si="5"/>
        <v>9297</v>
      </c>
      <c r="F43" s="212">
        <f t="shared" si="5"/>
        <v>0</v>
      </c>
      <c r="G43" s="212">
        <f t="shared" si="5"/>
        <v>0</v>
      </c>
      <c r="H43" s="212">
        <f t="shared" si="5"/>
        <v>0</v>
      </c>
      <c r="I43" s="212">
        <f t="shared" si="5"/>
        <v>0</v>
      </c>
      <c r="J43" s="212">
        <f t="shared" si="5"/>
        <v>9297</v>
      </c>
      <c r="K43" s="212">
        <f t="shared" si="5"/>
        <v>0</v>
      </c>
      <c r="L43" s="296">
        <f t="shared" si="5"/>
        <v>9297</v>
      </c>
    </row>
    <row r="44" spans="1:12" s="219" customFormat="1" ht="16.5" thickBot="1">
      <c r="A44" s="298" t="s">
        <v>77</v>
      </c>
      <c r="B44" s="215">
        <v>0</v>
      </c>
      <c r="C44" s="215">
        <v>0</v>
      </c>
      <c r="D44" s="215">
        <f aca="true" t="shared" si="6" ref="D44:L44">D43+D37</f>
        <v>0</v>
      </c>
      <c r="E44" s="215">
        <f t="shared" si="6"/>
        <v>9297</v>
      </c>
      <c r="F44" s="215">
        <f t="shared" si="6"/>
        <v>0</v>
      </c>
      <c r="G44" s="215">
        <f t="shared" si="6"/>
        <v>0</v>
      </c>
      <c r="H44" s="215">
        <f t="shared" si="6"/>
        <v>0</v>
      </c>
      <c r="I44" s="215">
        <f t="shared" si="6"/>
        <v>13239022</v>
      </c>
      <c r="J44" s="215">
        <f t="shared" si="6"/>
        <v>13248319</v>
      </c>
      <c r="K44" s="215">
        <f t="shared" si="6"/>
        <v>0</v>
      </c>
      <c r="L44" s="213">
        <f t="shared" si="6"/>
        <v>13248319</v>
      </c>
    </row>
    <row r="45" spans="1:12" s="202" customFormat="1" ht="31.5">
      <c r="A45" s="293" t="s">
        <v>133</v>
      </c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4">
        <v>0</v>
      </c>
    </row>
    <row r="46" spans="1:12" s="202" customFormat="1" ht="15.75">
      <c r="A46" s="204" t="s">
        <v>112</v>
      </c>
      <c r="B46" s="200">
        <v>15000000</v>
      </c>
      <c r="C46" s="199">
        <v>0</v>
      </c>
      <c r="D46" s="199">
        <v>0</v>
      </c>
      <c r="E46" s="199">
        <v>0</v>
      </c>
      <c r="F46" s="199">
        <v>0</v>
      </c>
      <c r="G46" s="199">
        <v>0</v>
      </c>
      <c r="H46" s="199">
        <v>0</v>
      </c>
      <c r="I46" s="199">
        <v>0</v>
      </c>
      <c r="J46" s="200">
        <f>I46+G46+F46+E46+D46+C46+B46</f>
        <v>15000000</v>
      </c>
      <c r="K46" s="199">
        <v>0</v>
      </c>
      <c r="L46" s="201">
        <f>J46+K46</f>
        <v>15000000</v>
      </c>
    </row>
    <row r="47" spans="1:12" s="202" customFormat="1" ht="15.75">
      <c r="A47" s="204" t="s">
        <v>134</v>
      </c>
      <c r="B47" s="200">
        <f>-697*0-16284</f>
        <v>-16284</v>
      </c>
      <c r="C47" s="200">
        <v>-5617</v>
      </c>
      <c r="D47" s="199">
        <v>0</v>
      </c>
      <c r="E47" s="199">
        <v>0</v>
      </c>
      <c r="F47" s="199">
        <v>0</v>
      </c>
      <c r="G47" s="199">
        <v>0</v>
      </c>
      <c r="H47" s="199">
        <v>0</v>
      </c>
      <c r="I47" s="200">
        <v>0</v>
      </c>
      <c r="J47" s="200">
        <f>I47+G47+F47+E47+D47+C47+B47</f>
        <v>-21901</v>
      </c>
      <c r="K47" s="199">
        <v>0</v>
      </c>
      <c r="L47" s="201">
        <f>J47+K47</f>
        <v>-21901</v>
      </c>
    </row>
    <row r="48" spans="1:12" s="202" customFormat="1" ht="15.75">
      <c r="A48" s="204" t="s">
        <v>139</v>
      </c>
      <c r="B48" s="200">
        <v>0</v>
      </c>
      <c r="C48" s="200">
        <v>0</v>
      </c>
      <c r="D48" s="199">
        <v>0</v>
      </c>
      <c r="E48" s="199">
        <v>0</v>
      </c>
      <c r="F48" s="199"/>
      <c r="G48" s="199">
        <v>0</v>
      </c>
      <c r="H48" s="199">
        <v>0</v>
      </c>
      <c r="I48" s="200">
        <f>-187500+1687*0+2315</f>
        <v>-185185</v>
      </c>
      <c r="J48" s="200">
        <f>I48+G48+F48+E48+D48+C48+B48</f>
        <v>-185185</v>
      </c>
      <c r="K48" s="199">
        <v>0</v>
      </c>
      <c r="L48" s="201">
        <f>J48+K48</f>
        <v>-185185</v>
      </c>
    </row>
    <row r="49" spans="1:12" s="202" customFormat="1" ht="15.75">
      <c r="A49" s="216" t="s">
        <v>102</v>
      </c>
      <c r="B49" s="220">
        <v>0</v>
      </c>
      <c r="C49" s="200">
        <v>0</v>
      </c>
      <c r="D49" s="200">
        <v>0</v>
      </c>
      <c r="E49" s="200">
        <v>0</v>
      </c>
      <c r="F49" s="200">
        <v>0</v>
      </c>
      <c r="G49" s="200">
        <v>0</v>
      </c>
      <c r="H49" s="200"/>
      <c r="I49" s="200">
        <v>0</v>
      </c>
      <c r="J49" s="200">
        <f>I49+G49+F49+E49+D49+C49+B49</f>
        <v>0</v>
      </c>
      <c r="K49" s="200">
        <v>0</v>
      </c>
      <c r="L49" s="201">
        <f>J49+K49</f>
        <v>0</v>
      </c>
    </row>
    <row r="50" spans="1:12" s="202" customFormat="1" ht="15.75">
      <c r="A50" s="260" t="s">
        <v>172</v>
      </c>
      <c r="B50" s="199">
        <f>B46+B47+B49+B48</f>
        <v>14983716</v>
      </c>
      <c r="C50" s="199">
        <f aca="true" t="shared" si="7" ref="C50:L50">C46+C47+C49+C48</f>
        <v>-5617</v>
      </c>
      <c r="D50" s="199">
        <f t="shared" si="7"/>
        <v>0</v>
      </c>
      <c r="E50" s="199">
        <f t="shared" si="7"/>
        <v>0</v>
      </c>
      <c r="F50" s="199">
        <f t="shared" si="7"/>
        <v>0</v>
      </c>
      <c r="G50" s="199">
        <f t="shared" si="7"/>
        <v>0</v>
      </c>
      <c r="H50" s="199">
        <f t="shared" si="7"/>
        <v>0</v>
      </c>
      <c r="I50" s="199">
        <f t="shared" si="7"/>
        <v>-185185</v>
      </c>
      <c r="J50" s="199">
        <f t="shared" si="7"/>
        <v>14792914</v>
      </c>
      <c r="K50" s="199">
        <f t="shared" si="7"/>
        <v>0</v>
      </c>
      <c r="L50" s="201">
        <f t="shared" si="7"/>
        <v>14792914</v>
      </c>
    </row>
    <row r="51" spans="1:12" s="202" customFormat="1" ht="15.75">
      <c r="A51" s="204" t="s">
        <v>135</v>
      </c>
      <c r="B51" s="217">
        <v>0</v>
      </c>
      <c r="C51" s="217">
        <v>0</v>
      </c>
      <c r="D51" s="252">
        <v>-224</v>
      </c>
      <c r="E51" s="217">
        <v>0</v>
      </c>
      <c r="F51" s="217">
        <v>0</v>
      </c>
      <c r="G51" s="200">
        <v>0</v>
      </c>
      <c r="H51" s="200">
        <v>0</v>
      </c>
      <c r="I51" s="200">
        <f>-D51</f>
        <v>224</v>
      </c>
      <c r="J51" s="217">
        <f>I51+G51+F51+E51+D51+C51+B51</f>
        <v>0</v>
      </c>
      <c r="K51" s="217">
        <v>0</v>
      </c>
      <c r="L51" s="210">
        <f>K51+J51</f>
        <v>0</v>
      </c>
    </row>
    <row r="52" spans="1:12" s="202" customFormat="1" ht="15.75">
      <c r="A52" s="251" t="s">
        <v>136</v>
      </c>
      <c r="B52" s="217">
        <v>0</v>
      </c>
      <c r="C52" s="217">
        <v>0</v>
      </c>
      <c r="D52" s="252">
        <v>0</v>
      </c>
      <c r="E52" s="217">
        <v>0</v>
      </c>
      <c r="F52" s="217">
        <v>0</v>
      </c>
      <c r="G52" s="200">
        <v>-128992</v>
      </c>
      <c r="H52" s="200">
        <v>0</v>
      </c>
      <c r="I52" s="200">
        <f>-G52</f>
        <v>128992</v>
      </c>
      <c r="J52" s="217">
        <f>I52+G52</f>
        <v>0</v>
      </c>
      <c r="K52" s="217">
        <v>0</v>
      </c>
      <c r="L52" s="210">
        <f>K52+J52</f>
        <v>0</v>
      </c>
    </row>
    <row r="53" spans="1:12" s="202" customFormat="1" ht="16.5" thickBot="1">
      <c r="A53" s="221" t="s">
        <v>183</v>
      </c>
      <c r="B53" s="222">
        <f>B35+B44+B50</f>
        <v>56108196</v>
      </c>
      <c r="C53" s="222">
        <f>C35+C44+C50</f>
        <v>43465</v>
      </c>
      <c r="D53" s="222">
        <f>D35+D44+D50+D51</f>
        <v>8263</v>
      </c>
      <c r="E53" s="222">
        <f>E35+E44+E50</f>
        <v>-15661</v>
      </c>
      <c r="F53" s="222">
        <f>F35+F44+F50</f>
        <v>0</v>
      </c>
      <c r="G53" s="222">
        <f>G35+G44+G50+G52</f>
        <v>12002883</v>
      </c>
      <c r="H53" s="222">
        <f>H35+H44+H50</f>
        <v>16631209</v>
      </c>
      <c r="I53" s="222">
        <f>I35+I44+I50+I51+I52</f>
        <v>14477882</v>
      </c>
      <c r="J53" s="222">
        <f>J35+J44+J50</f>
        <v>99256237</v>
      </c>
      <c r="K53" s="222">
        <f>K35+K44+K50</f>
        <v>0</v>
      </c>
      <c r="L53" s="223">
        <f>L35+L44+L50</f>
        <v>99256237</v>
      </c>
    </row>
    <row r="54" spans="1:12" s="202" customFormat="1" ht="15.75" hidden="1">
      <c r="A54" s="225"/>
      <c r="B54" s="224">
        <v>51107478</v>
      </c>
      <c r="C54" s="224">
        <v>49111</v>
      </c>
      <c r="D54" s="224">
        <v>8412</v>
      </c>
      <c r="E54" s="224">
        <v>-18641</v>
      </c>
      <c r="F54" s="224"/>
      <c r="G54" s="224">
        <v>12158223</v>
      </c>
      <c r="H54" s="224">
        <v>16631209</v>
      </c>
      <c r="I54" s="224">
        <v>6037313</v>
      </c>
      <c r="J54" s="224">
        <f>I54+H54+G54+F54+E54+D54+C54+B54</f>
        <v>85973105</v>
      </c>
      <c r="K54" s="224">
        <v>0</v>
      </c>
      <c r="L54" s="224">
        <f>J54+K54</f>
        <v>85973105</v>
      </c>
    </row>
    <row r="55" spans="1:12" ht="15.75" hidden="1">
      <c r="A55" s="226"/>
      <c r="B55" s="227">
        <f>B53-B54</f>
        <v>5000718</v>
      </c>
      <c r="C55" s="227">
        <f aca="true" t="shared" si="8" ref="C55:L55">C53-C54</f>
        <v>-5646</v>
      </c>
      <c r="D55" s="227">
        <f t="shared" si="8"/>
        <v>-149</v>
      </c>
      <c r="E55" s="227">
        <f t="shared" si="8"/>
        <v>2980</v>
      </c>
      <c r="F55" s="227">
        <f t="shared" si="8"/>
        <v>0</v>
      </c>
      <c r="G55" s="227">
        <f t="shared" si="8"/>
        <v>-155340</v>
      </c>
      <c r="H55" s="227">
        <f t="shared" si="8"/>
        <v>0</v>
      </c>
      <c r="I55" s="227">
        <f t="shared" si="8"/>
        <v>8440569</v>
      </c>
      <c r="J55" s="227">
        <f t="shared" si="8"/>
        <v>13283132</v>
      </c>
      <c r="K55" s="227">
        <f t="shared" si="8"/>
        <v>0</v>
      </c>
      <c r="L55" s="227">
        <f t="shared" si="8"/>
        <v>13283132</v>
      </c>
    </row>
    <row r="56" spans="1:12" s="316" customFormat="1" ht="15.75">
      <c r="A56" s="315"/>
      <c r="B56" s="311">
        <v>56108196</v>
      </c>
      <c r="C56" s="311">
        <v>43465</v>
      </c>
      <c r="D56" s="311">
        <v>8263</v>
      </c>
      <c r="E56" s="311">
        <v>-15661</v>
      </c>
      <c r="F56" s="311"/>
      <c r="G56" s="311">
        <v>12002883</v>
      </c>
      <c r="H56" s="311">
        <v>16631209</v>
      </c>
      <c r="I56" s="311">
        <v>14477882</v>
      </c>
      <c r="J56" s="311">
        <v>99256237</v>
      </c>
      <c r="K56" s="311"/>
      <c r="L56" s="311">
        <v>99256237</v>
      </c>
    </row>
    <row r="57" spans="1:12" ht="15.75">
      <c r="A57" s="307" t="s">
        <v>113</v>
      </c>
      <c r="B57" s="311">
        <f>B53-B56</f>
        <v>0</v>
      </c>
      <c r="C57" s="311">
        <f aca="true" t="shared" si="9" ref="C57:L57">C53-C56</f>
        <v>0</v>
      </c>
      <c r="D57" s="311">
        <f t="shared" si="9"/>
        <v>0</v>
      </c>
      <c r="E57" s="311">
        <f t="shared" si="9"/>
        <v>0</v>
      </c>
      <c r="F57" s="311">
        <f t="shared" si="9"/>
        <v>0</v>
      </c>
      <c r="G57" s="311">
        <f t="shared" si="9"/>
        <v>0</v>
      </c>
      <c r="H57" s="311">
        <f t="shared" si="9"/>
        <v>0</v>
      </c>
      <c r="I57" s="311">
        <f t="shared" si="9"/>
        <v>0</v>
      </c>
      <c r="J57" s="311">
        <f t="shared" si="9"/>
        <v>0</v>
      </c>
      <c r="K57" s="311">
        <f t="shared" si="9"/>
        <v>0</v>
      </c>
      <c r="L57" s="311">
        <f t="shared" si="9"/>
        <v>0</v>
      </c>
    </row>
    <row r="58" spans="1:12" ht="15.75">
      <c r="A58" s="226"/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</row>
    <row r="59" spans="1:9" ht="20.25" customHeight="1">
      <c r="A59" s="159" t="str">
        <f>'ф.1'!A67</f>
        <v>Председатель Правления</v>
      </c>
      <c r="B59" s="228"/>
      <c r="C59" s="229" t="str">
        <f>'ф.1'!B67</f>
        <v>Жақсыбек Д.Ә.</v>
      </c>
      <c r="I59" s="227"/>
    </row>
    <row r="60" spans="1:3" ht="18.75">
      <c r="A60" s="231"/>
      <c r="B60" s="231"/>
      <c r="C60" s="231"/>
    </row>
    <row r="61" spans="1:3" ht="14.25" customHeight="1">
      <c r="A61" s="232"/>
      <c r="B61" s="232"/>
      <c r="C61" s="232"/>
    </row>
    <row r="62" spans="1:4" ht="18.75">
      <c r="A62" s="233" t="s">
        <v>38</v>
      </c>
      <c r="B62" s="229"/>
      <c r="C62" s="229" t="s">
        <v>39</v>
      </c>
      <c r="D62" s="234"/>
    </row>
    <row r="63" spans="1:3" ht="15.75">
      <c r="A63" s="235"/>
      <c r="B63" s="235"/>
      <c r="C63" s="235"/>
    </row>
    <row r="64" spans="1:11" ht="15.75">
      <c r="A64" s="183" t="s">
        <v>115</v>
      </c>
      <c r="B64" s="236"/>
      <c r="C64" s="236"/>
      <c r="H64" s="237"/>
      <c r="I64" s="191"/>
      <c r="J64" s="191"/>
      <c r="K64" s="191"/>
    </row>
    <row r="65" spans="1:11" ht="15.75">
      <c r="A65" s="183" t="s">
        <v>116</v>
      </c>
      <c r="B65" s="236"/>
      <c r="C65" s="236"/>
      <c r="I65" s="191"/>
      <c r="J65" s="191"/>
      <c r="K65" s="191"/>
    </row>
    <row r="66" spans="1:11" ht="15.75">
      <c r="A66" s="173"/>
      <c r="B66" s="236"/>
      <c r="C66" s="236"/>
      <c r="I66" s="191"/>
      <c r="J66" s="191"/>
      <c r="K66" s="191"/>
    </row>
    <row r="67" spans="1:11" ht="15">
      <c r="A67" s="36"/>
      <c r="I67" s="191"/>
      <c r="J67" s="191"/>
      <c r="K67" s="191"/>
    </row>
  </sheetData>
  <sheetProtection/>
  <mergeCells count="6">
    <mergeCell ref="A10:L10"/>
    <mergeCell ref="A4:B4"/>
    <mergeCell ref="A5:B5"/>
    <mergeCell ref="A7:L7"/>
    <mergeCell ref="A8:L8"/>
    <mergeCell ref="A9:L9"/>
  </mergeCells>
  <printOptions/>
  <pageMargins left="0.5118110236220472" right="0.5118110236220472" top="0.7480314960629921" bottom="0.35433070866141736" header="0.31496062992125984" footer="0.31496062992125984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Зайченко Нина Валерьевна</dc:creator>
  <cp:keywords/>
  <dc:description/>
  <cp:lastModifiedBy>Зайченко Нина Валерьевна</cp:lastModifiedBy>
  <cp:lastPrinted>2014-10-28T05:16:56Z</cp:lastPrinted>
  <dcterms:created xsi:type="dcterms:W3CDTF">2014-03-12T12:50:09Z</dcterms:created>
  <dcterms:modified xsi:type="dcterms:W3CDTF">2014-10-30T05:28:23Z</dcterms:modified>
  <cp:category/>
  <cp:version/>
  <cp:contentType/>
  <cp:contentStatus/>
</cp:coreProperties>
</file>