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 DESKTOP LAPTOP\2021\1Q\KASE\"/>
    </mc:Choice>
  </mc:AlternateContent>
  <bookViews>
    <workbookView xWindow="0" yWindow="0" windowWidth="8295" windowHeight="12360" activeTab="1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'[25]yO302.1'!#REF!</definedName>
    <definedName name="cd">'[25]yO302.1'!#REF!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'[25]yO302.1'!#REF!</definedName>
    <definedName name="cis">'[25]yO302.1'!#REF!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'[25]yO302.1'!#REF!</definedName>
    <definedName name="csnab">'[25]yO302.1'!#REF!</definedName>
    <definedName name="ct" localSheetId="2">'[25]yO302.1'!#REF!</definedName>
    <definedName name="ct">'[25]yO302.1'!#REF!</definedName>
    <definedName name="cv" localSheetId="2">'[25]yO302.1'!#REF!</definedName>
    <definedName name="cv">'[25]yO302.1'!#REF!</definedName>
    <definedName name="cvo" localSheetId="2">'[25]yO302.1'!#REF!</definedName>
    <definedName name="cvo">'[25]yO302.1'!#REF!</definedName>
    <definedName name="cyp">'[31]FS-97'!$BA$90</definedName>
    <definedName name="czhs" localSheetId="2">'[25]yO302.1'!#REF!</definedName>
    <definedName name="czhs">'[25]yO302.1'!#REF!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'[25]yO302.1'!#REF!</definedName>
    <definedName name="hozu">'[25]yO302.1'!#REF!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'[25]yO302.1'!#REF!</definedName>
    <definedName name="lvnc">'[25]yO302.1'!#REF!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'[25]yO302.1'!#REF!</definedName>
    <definedName name="pz">'[25]yO302.1'!#REF!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'[25]yO302.1'!#REF!</definedName>
    <definedName name="zheldor">'[25]yO302.1'!#REF!</definedName>
    <definedName name="zheldorizdat" localSheetId="2">'[25]yO302.1'!#REF!</definedName>
    <definedName name="zheldorizdat">'[25]yO302.1'!#REF!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'[25]yO302.1'!#REF!</definedName>
    <definedName name="дмтс">'[25]yO302.1'!#REF!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капитала'!$A$1:$F$24</definedName>
    <definedName name="_xlnm.Print_Area" localSheetId="1">'Отчет о совокупном доходе'!$A$1:$C$46</definedName>
    <definedName name="_xlnm.Print_Area" localSheetId="0">'Отчет о фин положении'!$A$1:$C$59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'[25]yO302.1'!#REF!</definedName>
    <definedName name="см">'[25]yO302.1'!#REF!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'[25]yO302.1'!#REF!</definedName>
    <definedName name="сяры">'[25]yO302.1'!#REF!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E23" i="6" l="1"/>
  <c r="D23" i="6"/>
  <c r="C12" i="8" l="1"/>
  <c r="B12" i="8"/>
  <c r="C52" i="3"/>
  <c r="B52" i="3"/>
  <c r="F14" i="6" l="1"/>
  <c r="D22" i="6" l="1"/>
  <c r="F22" i="6" s="1"/>
  <c r="E20" i="6"/>
  <c r="D13" i="6" l="1"/>
  <c r="F13" i="6" s="1"/>
  <c r="E21" i="6" l="1"/>
  <c r="B21" i="6"/>
  <c r="E12" i="6"/>
  <c r="E15" i="6" s="1"/>
  <c r="B12" i="6"/>
  <c r="B15" i="6" s="1"/>
  <c r="B18" i="6" s="1"/>
  <c r="D11" i="6"/>
  <c r="F11" i="6" s="1"/>
  <c r="F12" i="6" s="1"/>
  <c r="C12" i="6"/>
  <c r="C15" i="6" s="1"/>
  <c r="C18" i="6" s="1"/>
  <c r="D9" i="6"/>
  <c r="B12" i="4"/>
  <c r="B17" i="4" s="1"/>
  <c r="B23" i="4" s="1"/>
  <c r="B26" i="4" s="1"/>
  <c r="B30" i="4" s="1"/>
  <c r="C63" i="3"/>
  <c r="B63" i="3"/>
  <c r="B17" i="3"/>
  <c r="C17" i="3"/>
  <c r="B26" i="3"/>
  <c r="C26" i="3"/>
  <c r="C34" i="3"/>
  <c r="C36" i="3" s="1"/>
  <c r="B43" i="3"/>
  <c r="C43" i="3"/>
  <c r="B33" i="4" l="1"/>
  <c r="C20" i="6" s="1"/>
  <c r="D20" i="6" s="1"/>
  <c r="D21" i="6" s="1"/>
  <c r="B54" i="3"/>
  <c r="B64" i="3" s="1"/>
  <c r="C28" i="3"/>
  <c r="C62" i="3" s="1"/>
  <c r="B23" i="6"/>
  <c r="F9" i="6"/>
  <c r="F15" i="6" s="1"/>
  <c r="D12" i="6"/>
  <c r="D15" i="6" s="1"/>
  <c r="D18" i="6" s="1"/>
  <c r="C42" i="8"/>
  <c r="C36" i="8"/>
  <c r="B42" i="8"/>
  <c r="C23" i="8"/>
  <c r="C27" i="8" s="1"/>
  <c r="C12" i="4"/>
  <c r="C17" i="4" s="1"/>
  <c r="C23" i="4" s="1"/>
  <c r="C26" i="4" s="1"/>
  <c r="C30" i="4" s="1"/>
  <c r="C54" i="3"/>
  <c r="B28" i="3"/>
  <c r="B62" i="3" s="1"/>
  <c r="B34" i="3"/>
  <c r="B36" i="3" s="1"/>
  <c r="B35" i="4" l="1"/>
  <c r="B41" i="4" s="1"/>
  <c r="B40" i="4" s="1"/>
  <c r="B38" i="4" s="1"/>
  <c r="C33" i="4"/>
  <c r="C35" i="4" s="1"/>
  <c r="C21" i="6"/>
  <c r="F18" i="6"/>
  <c r="F16" i="6"/>
  <c r="F20" i="6"/>
  <c r="F21" i="6" s="1"/>
  <c r="C55" i="3"/>
  <c r="C56" i="3" s="1"/>
  <c r="C64" i="3"/>
  <c r="B61" i="3"/>
  <c r="B69" i="3" s="1"/>
  <c r="B58" i="3" s="1"/>
  <c r="C43" i="8"/>
  <c r="C46" i="8" s="1"/>
  <c r="B55" i="3"/>
  <c r="B56" i="3" s="1"/>
  <c r="C41" i="4" l="1"/>
  <c r="C40" i="4" s="1"/>
  <c r="C38" i="4" s="1"/>
  <c r="C36" i="4"/>
  <c r="C61" i="3"/>
  <c r="C69" i="3" s="1"/>
  <c r="C58" i="3" s="1"/>
  <c r="F23" i="6"/>
  <c r="F24" i="6" s="1"/>
  <c r="B23" i="8"/>
  <c r="B27" i="8" s="1"/>
  <c r="B36" i="8"/>
  <c r="B43" i="8" l="1"/>
  <c r="B46" i="8" s="1"/>
  <c r="B47" i="8" s="1"/>
</calcChain>
</file>

<file path=xl/sharedStrings.xml><?xml version="1.0" encoding="utf-8"?>
<sst xmlns="http://schemas.openxmlformats.org/spreadsheetml/2006/main" count="162" uniqueCount="133">
  <si>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</si>
  <si>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</si>
  <si>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</si>
  <si>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</si>
  <si>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</si>
  <si>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</si>
  <si>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Долгосрочные займы выданные</t>
  </si>
  <si>
    <t>Текущие активы</t>
  </si>
  <si>
    <t>Товарно-материальные запасы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</si>
  <si>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</si>
  <si>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</si>
  <si>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</si>
  <si>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</si>
  <si>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</si>
  <si>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</si>
  <si>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</si>
  <si>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</si>
  <si>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Отложенные налоговые обязательства</t>
  </si>
  <si>
    <t>Текущие обязательства</t>
  </si>
  <si>
    <t>Авансы полученные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</si>
  <si>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</si>
  <si>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</si>
  <si>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</si>
  <si>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</si>
  <si>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</si>
  <si>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</si>
  <si>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</si>
  <si>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</si>
  <si>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</si>
  <si>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</si>
  <si>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</si>
  <si>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</si>
  <si>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</si>
  <si>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</si>
  <si>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 xml:space="preserve">Прочие доходы / (расходы) </t>
  </si>
  <si>
    <t>Расходы по подоходному налогу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</si>
  <si>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</si>
  <si>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</si>
  <si>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</si>
  <si>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</si>
  <si>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</si>
  <si>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</si>
  <si>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</si>
  <si>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</si>
  <si>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</si>
  <si>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</si>
  <si>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</si>
  <si>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</si>
  <si>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</si>
  <si>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</si>
  <si>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</si>
  <si>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</si>
  <si>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</si>
  <si>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</si>
  <si>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</si>
  <si>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</si>
  <si>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</si>
  <si>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</si>
  <si>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</si>
  <si>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</si>
  <si>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</si>
  <si>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</si>
  <si>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</si>
  <si>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</si>
  <si>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</si>
  <si>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</si>
  <si>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</si>
  <si>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</si>
  <si>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</si>
  <si>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</si>
  <si>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</si>
  <si>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</si>
  <si>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</si>
  <si>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</si>
  <si>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</si>
  <si>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</si>
  <si>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</si>
  <si>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</si>
  <si>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</si>
  <si>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</si>
  <si>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</si>
  <si>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</si>
  <si>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</si>
  <si>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</si>
  <si>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</si>
  <si>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</si>
  <si>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</si>
  <si>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</si>
  <si>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</si>
  <si>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</si>
  <si>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</si>
  <si>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</si>
  <si>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Выбытие неконтрольной доли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</si>
  <si>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</si>
  <si>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</si>
  <si>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</si>
  <si>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</si>
  <si>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</si>
  <si>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</si>
  <si>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</si>
  <si>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</si>
  <si>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КПН уплаченный</t>
  </si>
  <si>
    <t>Денежные средства и их эквиваленты на отчетную дату</t>
  </si>
  <si>
    <t>2020 года</t>
  </si>
  <si>
    <t>На 1 января 2020 года</t>
  </si>
  <si>
    <t>Право пользования активом</t>
  </si>
  <si>
    <t>Предоплата по подоходному налогу</t>
  </si>
  <si>
    <t>Авансы, уплаченные за внеоборотные активы</t>
  </si>
  <si>
    <t>Отложенные налоговые активы</t>
  </si>
  <si>
    <t>Прочие внеоборотные активы</t>
  </si>
  <si>
    <t>Торговая дебиторская задолженность</t>
  </si>
  <si>
    <t>Займы выданные</t>
  </si>
  <si>
    <t xml:space="preserve">Авансовые платежи и прочие оборотные активы </t>
  </si>
  <si>
    <t>Оборотные финансовые инвестиции</t>
  </si>
  <si>
    <t>Денежные средства и их эквиваленты</t>
  </si>
  <si>
    <t>Займы банков</t>
  </si>
  <si>
    <t>Обязательства по финансовой аренде</t>
  </si>
  <si>
    <t>Краткосрочная часть обязательств по финансовой аренде</t>
  </si>
  <si>
    <t>Кредиторская задолженность</t>
  </si>
  <si>
    <t>Авансы полученные, краткосрочная часть</t>
  </si>
  <si>
    <t>(Доходы) / расходы по безнадёжным долгам</t>
  </si>
  <si>
    <t>На 31 марта 2021 года</t>
  </si>
  <si>
    <t>Акционерный капитал</t>
  </si>
  <si>
    <t>Нераспределённая прибыль / (накопленный дефицит)</t>
  </si>
  <si>
    <t>Краткосрочные займы от связанных сторон</t>
  </si>
  <si>
    <t>За три месяца, закончившихся 31 марта 2021 года</t>
  </si>
  <si>
    <t>Три месяца, закончившихся 31 марта</t>
  </si>
  <si>
    <t>2021 года</t>
  </si>
  <si>
    <t>-</t>
  </si>
  <si>
    <t>На 31 декабря 2020 года</t>
  </si>
  <si>
    <t>На 1 января 2021 года</t>
  </si>
  <si>
    <t>Прочий совокупный доход</t>
  </si>
  <si>
    <t>Доход/(убыток) от переоценки финансовых инструментов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</si>
</sst>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1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303" fillId="0" borderId="0" xfId="0" applyFont="1" applyAlignment="1"/>
    <xf numFmtId="164" fontId="8" fillId="0" borderId="6" xfId="0" applyNumberFormat="1" applyFont="1" applyFill="1" applyBorder="1" applyAlignment="1">
      <alignment horizontal="left" wrapText="1"/>
    </xf>
    <xf numFmtId="166" fontId="8" fillId="0" borderId="6" xfId="1" applyNumberFormat="1" applyFont="1" applyFill="1" applyBorder="1" applyAlignment="1">
      <alignment horizontal="right" wrapText="1" inden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ительство 2007 по объектов" xfId="2313"/>
    <cellStyle name="_Капстрой 2 месяца" xfId="2312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йешеду" xfId="10210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hakim/Desktop/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ata/My%20Documents/&#1040;&#1089;&#1090;&#1072;&#1085;&#1072;/&#1041;&#1102;&#1076;&#1078;&#1077;&#1090;/&#1041;&#1102;&#1076;&#1078;&#1077;&#1090;%20&#1080;%20&#1073;.&#1087;/&#1073;&#1080;&#1079;&#1085;&#1077;&#1089;-&#1087;&#1083;&#1072;&#1085;&#1099;%20&#1074;%20&#1082;&#1088;&#1072;&#1089;&#1077;/Astana/Documents%20and%20Settings/biryukov/Local%20Settings/Temporary%20Internet%20Files/OLK29/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80;&#1102;&#1085;&#1100;%202009/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3w28wsmxu8n833tyiw8qevyftyrqy6sv4efwaciat9q9v7ypkkmc/Nov%209%2009/cdbaffe68eb9456ea7e971406c439fa8/&#1089;&#1077;&#1085;&#1090;&#1103;&#1073;&#1088;&#1100;%202009_1/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Lyazzat/Monthend/2000/12/Report%20for%20Glen&amp;Alex/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Nursat%202009/Nursat%206%20m%202009/Kazakhtelecom%20forms/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orkmaz/My%20Documents/Budget/2005/Bdz/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rlan.k.aubakirov/My%20Documents/Projects/Nursat/PBC/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1/ACCOUNTS/Fletcher%20Building/Work/2008-2009/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3/a-CLIENTS/Crate%20&amp;%20Stein%20BV/Work/2009/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mbat.Ibrayemova/My%20Documents/Nursat/to%20be%20then%20deleted/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lymkulov/My%20Documents/Audit/Charaltyn/othera/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0;&#1085;%20&#1072;&#1085;&#1072;&#1083;&#1080;&#1079;/&#1041;&#1102;&#1076;&#1078;&#1077;&#1090;%20&#1080;%20&#1040;&#1085;&#1072;&#1083;&#1080;&#1079;%202006/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  <sheetName val="Sheet1"/>
      <sheetName val="группа"/>
      <sheetName val="Balance Sh_12_10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Макро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Индексы"/>
      <sheetName val="Input TI"/>
      <sheetName val="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5.3. Усл. связи"/>
      <sheetName val="10 БО (kzt)"/>
      <sheetName val="Т2"/>
      <sheetName val="1кв. "/>
      <sheetName val="2кв."/>
      <sheetName val="Бюджет"/>
      <sheetName val="3НК"/>
      <sheetName val="Все_по䀀歎쬂⾕⠠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Все_по䐀⩛ഀ䎃԰_x0000_缀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КАТО"/>
      <sheetName val="Loans out"/>
      <sheetName val="ОПГЗ"/>
      <sheetName val="План ГЗ"/>
      <sheetName val=" 4"/>
      <sheetName val="Все_по쬂᎕鐁ᘲ䠺"/>
      <sheetName val="Все_по䐀⩛ഀ䎃԰"/>
      <sheetName val="Все_по/"/>
      <sheetName val="Все_по吀ᥢഀ榃԰"/>
      <sheetName val="july_03_pg8"/>
      <sheetName val="общ скв"/>
      <sheetName val="сводУМЗ"/>
      <sheetName val="План произв-ва (мес.) (бюджет)"/>
      <sheetName val="Загрузка "/>
      <sheetName val="Все_поԯ_x0000_缀_x0000__x0000__x0000_턀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ФБ-1"/>
      <sheetName val="АСТ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>
        <row r="1">
          <cell r="G1" t="str">
            <v xml:space="preserve"> </v>
          </cell>
        </row>
      </sheetData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/>
      <sheetData sheetId="523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  <sheetName val="МАТЕР.433,452"/>
      <sheetName val="мат расходы"/>
      <sheetName val="план"/>
      <sheetName val="Баланс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ЯНВАРЬ"/>
      <sheetName val="Предпосылки"/>
      <sheetName val="IS"/>
      <sheetName val="Форма 18"/>
      <sheetName val="Sheet2"/>
      <sheetName val="РСза 6-м 2012"/>
      <sheetName val=" 2.3.2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  <sheetName val="Гр5(о)"/>
      <sheetName val="BS new"/>
      <sheetName val="сортамент"/>
      <sheetName val="Sales F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  <sheetName val="PP&amp;E mvt for 2003"/>
      <sheetName val="Capex"/>
      <sheetName val=""/>
      <sheetName val="WBS elements RS-v.02A"/>
      <sheetName val="Balance Sheet"/>
      <sheetName val="Прайс 2005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Макро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новая №5"/>
      <sheetName val="Movements"/>
      <sheetName val="Собственный капитал"/>
      <sheetName val="Пок"/>
      <sheetName val="черновик"/>
      <sheetName val="ОП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  <sheetName val="B-4"/>
      <sheetName val="Лист3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  <sheetName val="calc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  <sheetData sheetId="5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  <sheetName val="CD-실적"/>
      <sheetName val="InputTI"/>
      <sheetName val="Шт расписание"/>
      <sheetName val="Prelim Cost"/>
      <sheetName val="FS-97"/>
      <sheetName val="PY mis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  <sheetName val="ДД"/>
      <sheetName val="Rollforward"/>
      <sheetName val="Actuals Input"/>
      <sheetName val="Test of FA Installation"/>
      <sheetName val="Additions"/>
      <sheetName val=""/>
      <sheetName val="G201"/>
      <sheetName val="G301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BreakPreview" zoomScale="80" zoomScaleNormal="80" zoomScaleSheetLayoutView="80" workbookViewId="0">
      <selection activeCell="C7" sqref="C7"/>
    </sheetView>
  </sheetViews>
  <sheetFormatPr defaultColWidth="8.85546875" defaultRowHeight="12.75"/>
  <cols>
    <col min="1" max="1" width="63.7109375" style="1" customWidth="1"/>
    <col min="2" max="3" width="18.85546875" style="1" customWidth="1"/>
    <col min="4" max="4" width="5.7109375" style="1" customWidth="1"/>
    <col min="5" max="16384" width="8.85546875" style="1"/>
  </cols>
  <sheetData>
    <row r="1" spans="1:4" ht="25.5">
      <c r="A1" s="60" t="s">
        <v>62</v>
      </c>
      <c r="B1" s="154" t="s">
        <v>63</v>
      </c>
      <c r="C1" s="154"/>
    </row>
    <row r="2" spans="1:4">
      <c r="A2" s="36"/>
      <c r="B2" s="70"/>
      <c r="C2" s="71"/>
    </row>
    <row r="3" spans="1:4">
      <c r="A3" s="3" t="s">
        <v>64</v>
      </c>
      <c r="B3" s="70"/>
      <c r="C3" s="56"/>
    </row>
    <row r="4" spans="1:4">
      <c r="A4" s="72" t="s">
        <v>121</v>
      </c>
      <c r="B4" s="70"/>
      <c r="C4" s="70"/>
      <c r="D4" s="2"/>
    </row>
    <row r="5" spans="1:4">
      <c r="A5" s="72"/>
      <c r="B5" s="70"/>
      <c r="C5" s="70"/>
      <c r="D5" s="2"/>
    </row>
    <row r="6" spans="1:4" ht="13.5" thickBot="1">
      <c r="A6" s="5" t="s">
        <v>0</v>
      </c>
      <c r="B6" s="138">
        <v>44286</v>
      </c>
      <c r="C6" s="139">
        <v>44196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v>42314146</v>
      </c>
      <c r="C9" s="14">
        <v>42165321</v>
      </c>
      <c r="D9" s="15"/>
    </row>
    <row r="10" spans="1:4">
      <c r="A10" s="13" t="s">
        <v>4</v>
      </c>
      <c r="B10" s="10">
        <v>371143</v>
      </c>
      <c r="C10" s="14">
        <v>338002</v>
      </c>
      <c r="D10" s="15"/>
    </row>
    <row r="11" spans="1:4">
      <c r="A11" s="16" t="s">
        <v>5</v>
      </c>
      <c r="B11" s="10">
        <v>98865</v>
      </c>
      <c r="C11" s="14">
        <v>112849</v>
      </c>
      <c r="D11" s="15"/>
    </row>
    <row r="12" spans="1:4">
      <c r="A12" s="143" t="s">
        <v>105</v>
      </c>
      <c r="B12" s="10">
        <v>427347</v>
      </c>
      <c r="C12" s="14">
        <v>451866</v>
      </c>
      <c r="D12" s="15"/>
    </row>
    <row r="13" spans="1:4">
      <c r="A13" s="13" t="s">
        <v>107</v>
      </c>
      <c r="B13" s="10">
        <v>1228454</v>
      </c>
      <c r="C13" s="14">
        <v>1633974</v>
      </c>
      <c r="D13" s="15"/>
    </row>
    <row r="14" spans="1:4">
      <c r="A14" s="18" t="s">
        <v>6</v>
      </c>
      <c r="B14" s="10">
        <v>591251</v>
      </c>
      <c r="C14" s="14">
        <v>591251</v>
      </c>
      <c r="D14" s="15"/>
    </row>
    <row r="15" spans="1:4">
      <c r="A15" s="18" t="s">
        <v>108</v>
      </c>
      <c r="B15" s="10">
        <v>128032</v>
      </c>
      <c r="C15" s="14">
        <v>128032</v>
      </c>
      <c r="D15" s="15"/>
    </row>
    <row r="16" spans="1:4" ht="13.5" thickBot="1">
      <c r="A16" s="18" t="s">
        <v>109</v>
      </c>
      <c r="B16" s="10">
        <v>7757</v>
      </c>
      <c r="C16" s="14">
        <v>7757</v>
      </c>
      <c r="D16" s="15"/>
    </row>
    <row r="17" spans="1:4" ht="13.5" thickBot="1">
      <c r="A17" s="19"/>
      <c r="B17" s="20">
        <f>SUM(B9:B16)</f>
        <v>45166995</v>
      </c>
      <c r="C17" s="20">
        <f>SUM(C9:C16)</f>
        <v>45429052</v>
      </c>
      <c r="D17" s="21"/>
    </row>
    <row r="18" spans="1:4">
      <c r="A18" s="7" t="s">
        <v>7</v>
      </c>
      <c r="B18" s="24"/>
      <c r="C18" s="25"/>
      <c r="D18" s="26"/>
    </row>
    <row r="19" spans="1:4">
      <c r="A19" s="16" t="s">
        <v>8</v>
      </c>
      <c r="B19" s="10">
        <v>390093</v>
      </c>
      <c r="C19" s="14">
        <v>254639</v>
      </c>
      <c r="D19" s="15"/>
    </row>
    <row r="20" spans="1:4">
      <c r="A20" s="13" t="s">
        <v>110</v>
      </c>
      <c r="B20" s="10">
        <v>456102</v>
      </c>
      <c r="C20" s="14">
        <v>519465</v>
      </c>
      <c r="D20" s="15"/>
    </row>
    <row r="21" spans="1:4">
      <c r="A21" s="27" t="s">
        <v>111</v>
      </c>
      <c r="B21" s="10">
        <v>6200615</v>
      </c>
      <c r="C21" s="14">
        <v>6072578</v>
      </c>
      <c r="D21" s="15"/>
    </row>
    <row r="22" spans="1:4">
      <c r="A22" s="16" t="s">
        <v>112</v>
      </c>
      <c r="B22" s="10">
        <v>774370</v>
      </c>
      <c r="C22" s="14">
        <v>389709</v>
      </c>
      <c r="D22" s="15"/>
    </row>
    <row r="23" spans="1:4">
      <c r="A23" s="16" t="s">
        <v>113</v>
      </c>
      <c r="B23" s="10">
        <v>0</v>
      </c>
      <c r="C23" s="14">
        <v>160008</v>
      </c>
      <c r="D23" s="15"/>
    </row>
    <row r="24" spans="1:4">
      <c r="A24" s="18" t="s">
        <v>106</v>
      </c>
      <c r="B24" s="10">
        <v>20136</v>
      </c>
      <c r="C24" s="14">
        <v>34755</v>
      </c>
      <c r="D24" s="15"/>
    </row>
    <row r="25" spans="1:4" ht="13.5" thickBot="1">
      <c r="A25" s="18" t="s">
        <v>114</v>
      </c>
      <c r="B25" s="10">
        <v>555597</v>
      </c>
      <c r="C25" s="14">
        <v>157754</v>
      </c>
      <c r="D25" s="15"/>
    </row>
    <row r="26" spans="1:4" ht="13.5" thickBot="1">
      <c r="A26" s="19"/>
      <c r="B26" s="20">
        <f>SUM(B19:B25)</f>
        <v>8396913</v>
      </c>
      <c r="C26" s="28">
        <f>SUM(C19:C25)</f>
        <v>7588908</v>
      </c>
      <c r="D26" s="12"/>
    </row>
    <row r="27" spans="1:4" ht="13.5" thickBot="1">
      <c r="A27" s="29" t="s">
        <v>9</v>
      </c>
      <c r="B27" s="30">
        <v>0</v>
      </c>
      <c r="C27" s="14">
        <v>0</v>
      </c>
      <c r="D27" s="12"/>
    </row>
    <row r="28" spans="1:4" ht="13.5" thickBot="1">
      <c r="A28" s="31" t="s">
        <v>10</v>
      </c>
      <c r="B28" s="32">
        <f>B26+B17+B27</f>
        <v>53563908</v>
      </c>
      <c r="C28" s="33">
        <f>C26+C17+C27</f>
        <v>53017960</v>
      </c>
      <c r="D28" s="12"/>
    </row>
    <row r="29" spans="1:4">
      <c r="A29" s="7"/>
      <c r="B29" s="24"/>
      <c r="C29" s="25"/>
      <c r="D29" s="26"/>
    </row>
    <row r="30" spans="1:4">
      <c r="A30" s="34" t="s">
        <v>11</v>
      </c>
      <c r="B30" s="24"/>
      <c r="C30" s="25"/>
      <c r="D30" s="26"/>
    </row>
    <row r="31" spans="1:4">
      <c r="A31" s="36" t="s">
        <v>12</v>
      </c>
      <c r="B31" s="10"/>
      <c r="C31" s="11"/>
      <c r="D31" s="12"/>
    </row>
    <row r="32" spans="1:4">
      <c r="A32" s="16" t="s">
        <v>122</v>
      </c>
      <c r="B32" s="10">
        <v>5774370</v>
      </c>
      <c r="C32" s="14">
        <v>5774370</v>
      </c>
      <c r="D32" s="15"/>
    </row>
    <row r="33" spans="1:4" ht="13.5" thickBot="1">
      <c r="A33" s="16" t="s">
        <v>123</v>
      </c>
      <c r="B33" s="10">
        <v>9835278</v>
      </c>
      <c r="C33" s="14">
        <v>8933092</v>
      </c>
      <c r="D33" s="37"/>
    </row>
    <row r="34" spans="1:4" ht="13.5" thickBot="1">
      <c r="A34" s="38" t="s">
        <v>13</v>
      </c>
      <c r="B34" s="20">
        <f>SUM(B32:B33)</f>
        <v>15609648</v>
      </c>
      <c r="C34" s="39">
        <f>SUM(C32:C33)</f>
        <v>14707462</v>
      </c>
      <c r="D34" s="15"/>
    </row>
    <row r="35" spans="1:4" ht="13.5" thickBot="1">
      <c r="A35" s="41" t="s">
        <v>14</v>
      </c>
      <c r="B35" s="10">
        <v>0</v>
      </c>
      <c r="C35" s="14">
        <v>0</v>
      </c>
      <c r="D35" s="37"/>
    </row>
    <row r="36" spans="1:4" ht="13.5" thickBot="1">
      <c r="A36" s="42" t="s">
        <v>15</v>
      </c>
      <c r="B36" s="43">
        <f>B34+B35</f>
        <v>15609648</v>
      </c>
      <c r="C36" s="28">
        <f>C34+C35</f>
        <v>14707462</v>
      </c>
      <c r="D36" s="15"/>
    </row>
    <row r="37" spans="1:4">
      <c r="A37" s="36"/>
      <c r="B37" s="10"/>
      <c r="C37" s="11"/>
      <c r="D37" s="12"/>
    </row>
    <row r="38" spans="1:4">
      <c r="A38" s="36" t="s">
        <v>16</v>
      </c>
      <c r="B38" s="10"/>
      <c r="C38" s="11"/>
      <c r="D38" s="12"/>
    </row>
    <row r="39" spans="1:4">
      <c r="A39" s="13" t="s">
        <v>115</v>
      </c>
      <c r="B39" s="10">
        <v>27429194</v>
      </c>
      <c r="C39" s="14">
        <v>20018233</v>
      </c>
      <c r="D39" s="12"/>
    </row>
    <row r="40" spans="1:4">
      <c r="A40" s="13" t="s">
        <v>116</v>
      </c>
      <c r="B40" s="10">
        <v>27717</v>
      </c>
      <c r="C40" s="14">
        <v>14677</v>
      </c>
      <c r="D40" s="12"/>
    </row>
    <row r="41" spans="1:4">
      <c r="A41" s="136" t="s">
        <v>19</v>
      </c>
      <c r="B41" s="10">
        <v>101182</v>
      </c>
      <c r="C41" s="14">
        <v>244894</v>
      </c>
      <c r="D41" s="12"/>
    </row>
    <row r="42" spans="1:4" ht="13.5" thickBot="1">
      <c r="A42" s="44" t="s">
        <v>17</v>
      </c>
      <c r="B42" s="10">
        <v>639620</v>
      </c>
      <c r="C42" s="14">
        <v>639620</v>
      </c>
      <c r="D42" s="12"/>
    </row>
    <row r="43" spans="1:4" ht="13.5" thickBot="1">
      <c r="A43" s="45"/>
      <c r="B43" s="46">
        <f>SUM(B39:B42)</f>
        <v>28197713</v>
      </c>
      <c r="C43" s="47">
        <f>SUM(C39:C42)</f>
        <v>20917424</v>
      </c>
      <c r="D43" s="48"/>
    </row>
    <row r="44" spans="1:4">
      <c r="A44" s="35"/>
      <c r="B44" s="50"/>
      <c r="C44" s="49"/>
      <c r="D44" s="49"/>
    </row>
    <row r="45" spans="1:4">
      <c r="A45" s="36" t="s">
        <v>18</v>
      </c>
      <c r="B45" s="24"/>
      <c r="C45" s="25"/>
      <c r="D45" s="26"/>
    </row>
    <row r="46" spans="1:4">
      <c r="A46" s="13" t="s">
        <v>115</v>
      </c>
      <c r="B46" s="10">
        <v>2713961</v>
      </c>
      <c r="C46" s="14">
        <v>10586803</v>
      </c>
      <c r="D46" s="12"/>
    </row>
    <row r="47" spans="1:4">
      <c r="A47" s="13" t="s">
        <v>117</v>
      </c>
      <c r="B47" s="10">
        <v>185368</v>
      </c>
      <c r="C47" s="14">
        <v>247309</v>
      </c>
      <c r="D47" s="12"/>
    </row>
    <row r="48" spans="1:4">
      <c r="A48" s="13" t="s">
        <v>118</v>
      </c>
      <c r="B48" s="10">
        <v>514380</v>
      </c>
      <c r="C48" s="14">
        <v>573958</v>
      </c>
      <c r="D48" s="12"/>
    </row>
    <row r="49" spans="1:4">
      <c r="A49" s="13" t="s">
        <v>119</v>
      </c>
      <c r="B49" s="10">
        <v>2122910</v>
      </c>
      <c r="C49" s="14">
        <v>1720200</v>
      </c>
      <c r="D49" s="12"/>
    </row>
    <row r="50" spans="1:4">
      <c r="A50" s="13" t="s">
        <v>124</v>
      </c>
      <c r="B50" s="10">
        <v>327</v>
      </c>
      <c r="C50" s="14">
        <v>69200</v>
      </c>
      <c r="D50" s="12"/>
    </row>
    <row r="51" spans="1:4" ht="13.5" thickBot="1">
      <c r="A51" s="13" t="s">
        <v>20</v>
      </c>
      <c r="B51" s="10">
        <v>4219601</v>
      </c>
      <c r="C51" s="14">
        <v>4195604</v>
      </c>
      <c r="D51" s="12"/>
    </row>
    <row r="52" spans="1:4" ht="13.5" thickBot="1">
      <c r="A52" s="19"/>
      <c r="B52" s="20">
        <f>SUM(B46:B51)</f>
        <v>9756547</v>
      </c>
      <c r="C52" s="20">
        <f>SUM(C46:C51)</f>
        <v>17393074</v>
      </c>
      <c r="D52" s="22"/>
    </row>
    <row r="53" spans="1:4" ht="26.25" thickBot="1">
      <c r="A53" s="51" t="s">
        <v>21</v>
      </c>
      <c r="B53" s="20">
        <v>0</v>
      </c>
      <c r="C53" s="14">
        <v>0</v>
      </c>
      <c r="D53" s="22"/>
    </row>
    <row r="54" spans="1:4" ht="13.5" thickBot="1">
      <c r="A54" s="19"/>
      <c r="B54" s="20">
        <f>B43+B52+B53</f>
        <v>37954260</v>
      </c>
      <c r="C54" s="20">
        <f>C43+C52+C53</f>
        <v>38310498</v>
      </c>
      <c r="D54" s="21"/>
    </row>
    <row r="55" spans="1:4" ht="13.5" thickBot="1">
      <c r="A55" s="45" t="s">
        <v>22</v>
      </c>
      <c r="B55" s="20">
        <f>B36+B54</f>
        <v>53563908</v>
      </c>
      <c r="C55" s="20">
        <f>C36+C54</f>
        <v>53017960</v>
      </c>
      <c r="D55" s="21"/>
    </row>
    <row r="56" spans="1:4">
      <c r="A56" s="52"/>
      <c r="B56" s="53">
        <f>ROUND(B55-B28,0)</f>
        <v>0</v>
      </c>
      <c r="C56" s="54">
        <f>C55-C28</f>
        <v>0</v>
      </c>
      <c r="D56" s="55"/>
    </row>
    <row r="58" spans="1:4">
      <c r="A58" s="73" t="s">
        <v>65</v>
      </c>
      <c r="B58" s="76">
        <f>B69</f>
        <v>106</v>
      </c>
      <c r="C58" s="76">
        <f>C69</f>
        <v>100</v>
      </c>
    </row>
    <row r="61" spans="1:4">
      <c r="A61" s="74" t="s">
        <v>66</v>
      </c>
      <c r="B61" s="70">
        <f>B62-B63-B64-B65</f>
        <v>15510783</v>
      </c>
      <c r="C61" s="70">
        <f>C62-C63-C64-C65</f>
        <v>14594613</v>
      </c>
    </row>
    <row r="62" spans="1:4">
      <c r="A62" s="74" t="s">
        <v>67</v>
      </c>
      <c r="B62" s="17">
        <f>B28</f>
        <v>53563908</v>
      </c>
      <c r="C62" s="17">
        <f>C28</f>
        <v>53017960</v>
      </c>
    </row>
    <row r="63" spans="1:4">
      <c r="A63" s="74" t="s">
        <v>68</v>
      </c>
      <c r="B63" s="17">
        <f>B11</f>
        <v>98865</v>
      </c>
      <c r="C63" s="17">
        <f>C11</f>
        <v>112849</v>
      </c>
    </row>
    <row r="64" spans="1:4">
      <c r="A64" s="74" t="s">
        <v>69</v>
      </c>
      <c r="B64" s="17">
        <f>B54</f>
        <v>37954260</v>
      </c>
      <c r="C64" s="17">
        <f>C54</f>
        <v>38310498</v>
      </c>
    </row>
    <row r="65" spans="1:3">
      <c r="A65" s="74" t="s">
        <v>70</v>
      </c>
      <c r="B65" s="1">
        <v>0</v>
      </c>
      <c r="C65" s="1">
        <v>0</v>
      </c>
    </row>
    <row r="66" spans="1:3">
      <c r="A66" s="13"/>
    </row>
    <row r="67" spans="1:3">
      <c r="A67" s="74" t="s">
        <v>71</v>
      </c>
      <c r="B67" s="70">
        <v>145780600</v>
      </c>
      <c r="C67" s="70">
        <v>145780600</v>
      </c>
    </row>
    <row r="68" spans="1:3">
      <c r="A68" s="13"/>
    </row>
    <row r="69" spans="1:3">
      <c r="A69" s="74" t="s">
        <v>72</v>
      </c>
      <c r="B69" s="75">
        <f>ROUND(B61/B67*1000,0)</f>
        <v>106</v>
      </c>
      <c r="C69" s="75">
        <f>ROUND(C61/C67*1000,0)</f>
        <v>100</v>
      </c>
    </row>
    <row r="72" spans="1:3">
      <c r="A72" s="142"/>
      <c r="B72" s="17"/>
      <c r="C72" s="17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="80" zoomScaleNormal="80" zoomScaleSheetLayoutView="80" workbookViewId="0">
      <selection activeCell="C14" sqref="C14"/>
    </sheetView>
  </sheetViews>
  <sheetFormatPr defaultColWidth="8.85546875" defaultRowHeight="12.75"/>
  <cols>
    <col min="1" max="1" width="58.85546875" style="1" customWidth="1"/>
    <col min="2" max="3" width="19.42578125" style="1" customWidth="1"/>
    <col min="4" max="16384" width="8.85546875" style="1"/>
  </cols>
  <sheetData>
    <row r="1" spans="1:3" ht="40.15" customHeight="1">
      <c r="A1" s="60" t="s">
        <v>62</v>
      </c>
      <c r="B1" s="154" t="s">
        <v>63</v>
      </c>
      <c r="C1" s="154"/>
    </row>
    <row r="3" spans="1:3">
      <c r="A3" s="3" t="s">
        <v>73</v>
      </c>
    </row>
    <row r="4" spans="1:3">
      <c r="A4" s="137" t="s">
        <v>125</v>
      </c>
    </row>
    <row r="6" spans="1:3" ht="31.15" customHeight="1">
      <c r="B6" s="155" t="s">
        <v>126</v>
      </c>
      <c r="C6" s="156"/>
    </row>
    <row r="7" spans="1:3" ht="13.5" thickBot="1">
      <c r="A7" s="77" t="s">
        <v>0</v>
      </c>
      <c r="B7" s="78" t="s">
        <v>127</v>
      </c>
      <c r="C7" s="79" t="s">
        <v>103</v>
      </c>
    </row>
    <row r="8" spans="1:3">
      <c r="A8" s="56"/>
      <c r="B8" s="58"/>
      <c r="C8" s="59"/>
    </row>
    <row r="9" spans="1:3">
      <c r="A9" s="60" t="s">
        <v>23</v>
      </c>
      <c r="B9" s="61"/>
      <c r="C9" s="62"/>
    </row>
    <row r="10" spans="1:3">
      <c r="A10" s="56" t="s">
        <v>24</v>
      </c>
      <c r="B10" s="10">
        <v>4758176</v>
      </c>
      <c r="C10" s="14">
        <v>4678982</v>
      </c>
    </row>
    <row r="11" spans="1:3" ht="13.5" thickBot="1">
      <c r="A11" s="63" t="s">
        <v>25</v>
      </c>
      <c r="B11" s="30">
        <v>-1585842</v>
      </c>
      <c r="C11" s="64">
        <v>-1444820</v>
      </c>
    </row>
    <row r="12" spans="1:3">
      <c r="A12" s="60" t="s">
        <v>26</v>
      </c>
      <c r="B12" s="23">
        <f>SUM(B10:B11)</f>
        <v>3172334</v>
      </c>
      <c r="C12" s="23">
        <f>SUM(C10:C11)</f>
        <v>3234162</v>
      </c>
    </row>
    <row r="13" spans="1:3">
      <c r="A13" s="60"/>
      <c r="B13" s="40"/>
      <c r="C13" s="15"/>
    </row>
    <row r="14" spans="1:3">
      <c r="A14" s="56" t="s">
        <v>27</v>
      </c>
      <c r="B14" s="10">
        <v>-1614266</v>
      </c>
      <c r="C14" s="15">
        <v>-1395619</v>
      </c>
    </row>
    <row r="15" spans="1:3">
      <c r="A15" s="57" t="s">
        <v>28</v>
      </c>
      <c r="B15" s="10">
        <v>-60930</v>
      </c>
      <c r="C15" s="15">
        <v>-42681</v>
      </c>
    </row>
    <row r="16" spans="1:3" ht="13.5" thickBot="1">
      <c r="A16" s="63" t="s">
        <v>29</v>
      </c>
      <c r="B16" s="30">
        <v>0</v>
      </c>
      <c r="C16" s="64">
        <v>0</v>
      </c>
    </row>
    <row r="17" spans="1:3">
      <c r="A17" s="60" t="s">
        <v>30</v>
      </c>
      <c r="B17" s="23">
        <f>SUM(B12:B16)</f>
        <v>1497138</v>
      </c>
      <c r="C17" s="21">
        <f>SUM(C12:C16)</f>
        <v>1795862</v>
      </c>
    </row>
    <row r="18" spans="1:3">
      <c r="A18" s="60"/>
      <c r="B18" s="40"/>
      <c r="C18" s="15"/>
    </row>
    <row r="19" spans="1:3">
      <c r="A19" s="56" t="s">
        <v>31</v>
      </c>
      <c r="B19" s="10">
        <v>342</v>
      </c>
      <c r="C19" s="15">
        <v>8113</v>
      </c>
    </row>
    <row r="20" spans="1:3">
      <c r="A20" s="56" t="s">
        <v>32</v>
      </c>
      <c r="B20" s="10">
        <v>-836992</v>
      </c>
      <c r="C20" s="15">
        <v>-943872</v>
      </c>
    </row>
    <row r="21" spans="1:3">
      <c r="A21" s="56" t="s">
        <v>33</v>
      </c>
      <c r="B21" s="10">
        <v>224533</v>
      </c>
      <c r="C21" s="15">
        <v>20548</v>
      </c>
    </row>
    <row r="22" spans="1:3" ht="13.5" thickBot="1">
      <c r="A22" s="63" t="s">
        <v>34</v>
      </c>
      <c r="B22" s="30">
        <v>48335</v>
      </c>
      <c r="C22" s="64">
        <v>37705</v>
      </c>
    </row>
    <row r="23" spans="1:3" ht="25.5">
      <c r="A23" s="80" t="s">
        <v>74</v>
      </c>
      <c r="B23" s="23">
        <f>SUM(B17:B22)</f>
        <v>933356</v>
      </c>
      <c r="C23" s="21">
        <f>SUM(C17:C22)</f>
        <v>918356</v>
      </c>
    </row>
    <row r="24" spans="1:3">
      <c r="A24" s="56"/>
      <c r="B24" s="40"/>
      <c r="C24" s="15"/>
    </row>
    <row r="25" spans="1:3" ht="13.5" thickBot="1">
      <c r="A25" s="63" t="s">
        <v>35</v>
      </c>
      <c r="B25" s="30">
        <v>-43856</v>
      </c>
      <c r="C25" s="64">
        <v>-43856</v>
      </c>
    </row>
    <row r="26" spans="1:3" ht="26.25" thickBot="1">
      <c r="A26" s="81" t="s">
        <v>42</v>
      </c>
      <c r="B26" s="30">
        <f>SUM(B23:B25)</f>
        <v>889500</v>
      </c>
      <c r="C26" s="30">
        <f>SUM(C23:C25)</f>
        <v>874500</v>
      </c>
    </row>
    <row r="27" spans="1:3">
      <c r="A27" s="146"/>
      <c r="B27" s="65"/>
      <c r="C27" s="83"/>
    </row>
    <row r="28" spans="1:3">
      <c r="A28" s="147" t="s">
        <v>131</v>
      </c>
      <c r="B28" s="65"/>
      <c r="C28" s="83"/>
    </row>
    <row r="29" spans="1:3" ht="13.5" thickBot="1">
      <c r="A29" s="29" t="s">
        <v>132</v>
      </c>
      <c r="B29" s="30">
        <v>12686</v>
      </c>
      <c r="C29" s="64"/>
    </row>
    <row r="30" spans="1:3">
      <c r="A30" s="147" t="s">
        <v>36</v>
      </c>
      <c r="B30" s="84">
        <f>SUM(B26:B29)</f>
        <v>902186</v>
      </c>
      <c r="C30" s="84">
        <f>SUM(C26:C29)</f>
        <v>874500</v>
      </c>
    </row>
    <row r="31" spans="1:3">
      <c r="A31" s="146"/>
      <c r="B31" s="65"/>
      <c r="C31" s="83"/>
    </row>
    <row r="32" spans="1:3">
      <c r="A32" s="85" t="s">
        <v>37</v>
      </c>
      <c r="B32" s="4"/>
      <c r="C32" s="71"/>
    </row>
    <row r="33" spans="1:3">
      <c r="A33" s="86" t="s">
        <v>38</v>
      </c>
      <c r="B33" s="87">
        <f>B30</f>
        <v>902186</v>
      </c>
      <c r="C33" s="87">
        <f>C30</f>
        <v>874500</v>
      </c>
    </row>
    <row r="34" spans="1:3" ht="13.5" thickBot="1">
      <c r="A34" s="88" t="s">
        <v>14</v>
      </c>
      <c r="B34" s="89">
        <v>0</v>
      </c>
      <c r="C34" s="89">
        <v>0</v>
      </c>
    </row>
    <row r="35" spans="1:3" ht="13.5" thickBot="1">
      <c r="A35" s="90"/>
      <c r="B35" s="91">
        <f>SUM(B33:B34)</f>
        <v>902186</v>
      </c>
      <c r="C35" s="91">
        <f>SUM(C33:C34)</f>
        <v>874500</v>
      </c>
    </row>
    <row r="36" spans="1:3" ht="13.5" thickTop="1">
      <c r="A36" s="82"/>
      <c r="B36" s="66"/>
      <c r="C36" s="66">
        <f>C35-C30</f>
        <v>0</v>
      </c>
    </row>
    <row r="38" spans="1:3">
      <c r="A38" s="131" t="s">
        <v>86</v>
      </c>
      <c r="B38" s="133">
        <f>B40+B43</f>
        <v>6.1886561037614056E-3</v>
      </c>
      <c r="C38" s="133">
        <f>C40+C43</f>
        <v>5.9987405731626838E-3</v>
      </c>
    </row>
    <row r="39" spans="1:3">
      <c r="A39" s="132" t="s">
        <v>87</v>
      </c>
      <c r="B39" s="2"/>
      <c r="C39" s="2"/>
    </row>
    <row r="40" spans="1:3">
      <c r="A40" s="132" t="s">
        <v>88</v>
      </c>
      <c r="B40" s="134">
        <f>B41+B42</f>
        <v>6.1886561037614056E-3</v>
      </c>
      <c r="C40" s="134">
        <f>C41+C42</f>
        <v>5.9987405731626838E-3</v>
      </c>
    </row>
    <row r="41" spans="1:3">
      <c r="A41" s="132" t="s">
        <v>89</v>
      </c>
      <c r="B41" s="134">
        <f>B35/145780600</f>
        <v>6.1886561037614056E-3</v>
      </c>
      <c r="C41" s="134">
        <f>C35/145780600</f>
        <v>5.9987405731626838E-3</v>
      </c>
    </row>
    <row r="42" spans="1:3">
      <c r="A42" s="132" t="s">
        <v>90</v>
      </c>
      <c r="B42" s="135">
        <v>0</v>
      </c>
      <c r="C42" s="135">
        <v>0</v>
      </c>
    </row>
    <row r="43" spans="1:3">
      <c r="A43" s="132" t="s">
        <v>91</v>
      </c>
      <c r="B43" s="135">
        <v>0</v>
      </c>
      <c r="C43" s="135">
        <v>0</v>
      </c>
    </row>
    <row r="44" spans="1:3">
      <c r="A44" s="132" t="s">
        <v>89</v>
      </c>
      <c r="B44" s="135">
        <v>0</v>
      </c>
      <c r="C44" s="135">
        <v>0</v>
      </c>
    </row>
    <row r="45" spans="1:3">
      <c r="A45" s="132" t="s">
        <v>90</v>
      </c>
      <c r="B45" s="135">
        <v>0</v>
      </c>
      <c r="C45" s="135">
        <v>0</v>
      </c>
    </row>
  </sheetData>
  <mergeCells count="2">
    <mergeCell ref="B1:C1"/>
    <mergeCell ref="B6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0" zoomScaleNormal="70" zoomScaleSheetLayoutView="80" workbookViewId="0">
      <selection activeCell="A9" sqref="A9:A46"/>
    </sheetView>
  </sheetViews>
  <sheetFormatPr defaultColWidth="9.140625" defaultRowHeight="12.75"/>
  <cols>
    <col min="1" max="1" width="56.42578125" style="95" customWidth="1"/>
    <col min="2" max="2" width="18.140625" style="69" bestFit="1" customWidth="1"/>
    <col min="3" max="3" width="18.140625" style="69" customWidth="1"/>
    <col min="4" max="16384" width="9.140625" style="69"/>
  </cols>
  <sheetData>
    <row r="1" spans="1:3" ht="48" customHeight="1">
      <c r="A1" s="60" t="s">
        <v>62</v>
      </c>
      <c r="B1" s="154" t="s">
        <v>63</v>
      </c>
      <c r="C1" s="154"/>
    </row>
    <row r="2" spans="1:3">
      <c r="A2" s="13"/>
      <c r="B2" s="13"/>
      <c r="C2" s="13"/>
    </row>
    <row r="3" spans="1:3">
      <c r="A3" s="3" t="s">
        <v>78</v>
      </c>
      <c r="B3" s="13"/>
      <c r="C3" s="13"/>
    </row>
    <row r="4" spans="1:3">
      <c r="A4" s="137" t="s">
        <v>125</v>
      </c>
      <c r="B4" s="13"/>
      <c r="C4" s="13"/>
    </row>
    <row r="7" spans="1:3" ht="45" customHeight="1">
      <c r="A7" s="100"/>
      <c r="B7" s="155" t="s">
        <v>126</v>
      </c>
      <c r="C7" s="156"/>
    </row>
    <row r="8" spans="1:3" ht="13.5" thickBot="1">
      <c r="A8" s="101" t="s">
        <v>0</v>
      </c>
      <c r="B8" s="78" t="s">
        <v>127</v>
      </c>
      <c r="C8" s="79" t="s">
        <v>103</v>
      </c>
    </row>
    <row r="9" spans="1:3">
      <c r="A9" s="92" t="s">
        <v>41</v>
      </c>
      <c r="B9" s="96"/>
      <c r="C9" s="96"/>
    </row>
    <row r="10" spans="1:3" ht="25.5">
      <c r="A10" s="93" t="s">
        <v>42</v>
      </c>
      <c r="B10" s="103">
        <v>946042</v>
      </c>
      <c r="C10" s="103">
        <v>918356</v>
      </c>
    </row>
    <row r="11" spans="1:3" ht="25.5">
      <c r="A11" s="144" t="s">
        <v>43</v>
      </c>
      <c r="B11" s="145"/>
      <c r="C11" s="145"/>
    </row>
    <row r="12" spans="1:3">
      <c r="A12" s="93" t="s">
        <v>44</v>
      </c>
      <c r="B12" s="103">
        <f>SUM(B10:B11)</f>
        <v>946042</v>
      </c>
      <c r="C12" s="103">
        <f>SUM(C10:C11)</f>
        <v>918356</v>
      </c>
    </row>
    <row r="13" spans="1:3">
      <c r="A13" s="93"/>
      <c r="B13" s="103"/>
      <c r="C13" s="103"/>
    </row>
    <row r="14" spans="1:3">
      <c r="A14" s="92" t="s">
        <v>45</v>
      </c>
      <c r="B14" s="104"/>
      <c r="C14" s="104"/>
    </row>
    <row r="15" spans="1:3">
      <c r="A15" s="93" t="s">
        <v>46</v>
      </c>
      <c r="B15" s="103">
        <v>579963</v>
      </c>
      <c r="C15" s="103">
        <v>535377</v>
      </c>
    </row>
    <row r="16" spans="1:3">
      <c r="A16" s="93" t="s">
        <v>93</v>
      </c>
      <c r="B16" s="103">
        <v>14061</v>
      </c>
      <c r="C16" s="103">
        <v>11308</v>
      </c>
    </row>
    <row r="17" spans="1:3">
      <c r="A17" s="93" t="s">
        <v>120</v>
      </c>
      <c r="B17" s="103">
        <v>27082</v>
      </c>
      <c r="C17" s="103">
        <v>0</v>
      </c>
    </row>
    <row r="18" spans="1:3">
      <c r="A18" s="93" t="s">
        <v>94</v>
      </c>
      <c r="B18" s="103">
        <v>348</v>
      </c>
      <c r="C18" s="103">
        <v>66839</v>
      </c>
    </row>
    <row r="19" spans="1:3">
      <c r="A19" s="93" t="s">
        <v>33</v>
      </c>
      <c r="B19" s="103">
        <v>-224533</v>
      </c>
      <c r="C19" s="103">
        <v>-20548</v>
      </c>
    </row>
    <row r="20" spans="1:3">
      <c r="A20" s="93" t="s">
        <v>47</v>
      </c>
      <c r="B20" s="103">
        <v>836992</v>
      </c>
      <c r="C20" s="103">
        <v>943872</v>
      </c>
    </row>
    <row r="21" spans="1:3">
      <c r="A21" s="93" t="s">
        <v>48</v>
      </c>
      <c r="B21" s="103">
        <v>0</v>
      </c>
      <c r="C21" s="103" t="s">
        <v>128</v>
      </c>
    </row>
    <row r="22" spans="1:3" ht="13.5" thickBot="1">
      <c r="A22" s="109" t="s">
        <v>79</v>
      </c>
      <c r="B22" s="108">
        <v>-340180</v>
      </c>
      <c r="C22" s="108">
        <v>158063</v>
      </c>
    </row>
    <row r="23" spans="1:3">
      <c r="A23" s="93"/>
      <c r="B23" s="103">
        <f>SUM(B12:B22)</f>
        <v>1839775</v>
      </c>
      <c r="C23" s="103">
        <f>SUM(C12:C22)</f>
        <v>2613267</v>
      </c>
    </row>
    <row r="24" spans="1:3">
      <c r="A24" s="93" t="s">
        <v>101</v>
      </c>
      <c r="B24" s="103">
        <v>-29237</v>
      </c>
      <c r="C24" s="103">
        <v>-43856</v>
      </c>
    </row>
    <row r="25" spans="1:3">
      <c r="A25" s="93" t="s">
        <v>49</v>
      </c>
      <c r="B25" s="103">
        <v>12686</v>
      </c>
      <c r="C25" s="103" t="s">
        <v>128</v>
      </c>
    </row>
    <row r="26" spans="1:3" ht="13.5" thickBot="1">
      <c r="A26" s="107" t="s">
        <v>50</v>
      </c>
      <c r="B26" s="108">
        <v>-700408</v>
      </c>
      <c r="C26" s="108">
        <v>-703051</v>
      </c>
    </row>
    <row r="27" spans="1:3" ht="26.25" thickBot="1">
      <c r="A27" s="110" t="s">
        <v>51</v>
      </c>
      <c r="B27" s="111">
        <f>SUM(B23:B26)</f>
        <v>1122816</v>
      </c>
      <c r="C27" s="112">
        <f>SUM(C23:C26)</f>
        <v>1866360</v>
      </c>
    </row>
    <row r="28" spans="1:3">
      <c r="A28" s="94"/>
      <c r="B28" s="105"/>
      <c r="C28" s="105"/>
    </row>
    <row r="29" spans="1:3">
      <c r="A29" s="92" t="s">
        <v>52</v>
      </c>
      <c r="B29" s="104"/>
      <c r="C29" s="103"/>
    </row>
    <row r="30" spans="1:3" ht="25.5">
      <c r="A30" s="93" t="s">
        <v>95</v>
      </c>
      <c r="B30" s="103">
        <v>-238600</v>
      </c>
      <c r="C30" s="103">
        <v>-250143</v>
      </c>
    </row>
    <row r="31" spans="1:3">
      <c r="A31" s="93" t="s">
        <v>53</v>
      </c>
      <c r="B31" s="103">
        <v>-77</v>
      </c>
      <c r="C31" s="103">
        <v>-4770</v>
      </c>
    </row>
    <row r="32" spans="1:3">
      <c r="A32" s="93" t="s">
        <v>96</v>
      </c>
      <c r="B32" s="103">
        <v>23436</v>
      </c>
      <c r="C32" s="103">
        <v>0</v>
      </c>
    </row>
    <row r="33" spans="1:3">
      <c r="A33" s="93" t="s">
        <v>97</v>
      </c>
      <c r="B33" s="103">
        <v>-133490</v>
      </c>
      <c r="C33" s="103">
        <v>-93803</v>
      </c>
    </row>
    <row r="34" spans="1:3">
      <c r="A34" s="93" t="s">
        <v>98</v>
      </c>
      <c r="B34" s="103">
        <v>-36314557</v>
      </c>
      <c r="C34" s="103">
        <v>-30690011</v>
      </c>
    </row>
    <row r="35" spans="1:3" ht="13.5" thickBot="1">
      <c r="A35" s="93" t="s">
        <v>99</v>
      </c>
      <c r="B35" s="103">
        <v>36474565</v>
      </c>
      <c r="C35" s="103">
        <v>30078010</v>
      </c>
    </row>
    <row r="36" spans="1:3" s="97" customFormat="1" ht="26.25" thickBot="1">
      <c r="A36" s="110" t="s">
        <v>54</v>
      </c>
      <c r="B36" s="111">
        <f>SUM(B30:B35)</f>
        <v>-188723</v>
      </c>
      <c r="C36" s="112">
        <f>SUM(C30:C35)</f>
        <v>-960717</v>
      </c>
    </row>
    <row r="37" spans="1:3" s="97" customFormat="1">
      <c r="A37" s="94"/>
      <c r="B37" s="105"/>
      <c r="C37" s="105"/>
    </row>
    <row r="38" spans="1:3" s="97" customFormat="1">
      <c r="A38" s="92" t="s">
        <v>55</v>
      </c>
      <c r="B38" s="104"/>
      <c r="C38" s="103"/>
    </row>
    <row r="39" spans="1:3">
      <c r="A39" s="93" t="s">
        <v>57</v>
      </c>
      <c r="B39" s="103"/>
      <c r="C39" s="103"/>
    </row>
    <row r="40" spans="1:3">
      <c r="A40" s="93" t="s">
        <v>100</v>
      </c>
      <c r="B40" s="103">
        <v>-477103</v>
      </c>
      <c r="C40" s="103">
        <v>-700000</v>
      </c>
    </row>
    <row r="41" spans="1:3" ht="13.5" thickBot="1">
      <c r="A41" s="93" t="s">
        <v>56</v>
      </c>
      <c r="B41" s="103">
        <v>-59147</v>
      </c>
      <c r="C41" s="103">
        <v>-1864</v>
      </c>
    </row>
    <row r="42" spans="1:3" ht="23.25" customHeight="1" thickBot="1">
      <c r="A42" s="113" t="s">
        <v>58</v>
      </c>
      <c r="B42" s="111">
        <f>SUM(B39:B41)</f>
        <v>-536250</v>
      </c>
      <c r="C42" s="111">
        <f>SUM(C39:C41)</f>
        <v>-701864</v>
      </c>
    </row>
    <row r="43" spans="1:3" ht="25.5">
      <c r="A43" s="94" t="s">
        <v>59</v>
      </c>
      <c r="B43" s="105">
        <f>B42+B36+B27</f>
        <v>397843</v>
      </c>
      <c r="C43" s="105">
        <f>C42+C36+C27</f>
        <v>203779</v>
      </c>
    </row>
    <row r="44" spans="1:3">
      <c r="A44" s="93" t="s">
        <v>60</v>
      </c>
      <c r="B44" s="103">
        <v>0</v>
      </c>
      <c r="C44" s="103">
        <v>0</v>
      </c>
    </row>
    <row r="45" spans="1:3" ht="13.5" thickBot="1">
      <c r="A45" s="107" t="s">
        <v>61</v>
      </c>
      <c r="B45" s="108">
        <v>157754</v>
      </c>
      <c r="C45" s="108">
        <v>297380</v>
      </c>
    </row>
    <row r="46" spans="1:3" ht="26.25" thickBot="1">
      <c r="A46" s="114" t="s">
        <v>102</v>
      </c>
      <c r="B46" s="115">
        <f>B45+B43</f>
        <v>555597</v>
      </c>
      <c r="C46" s="115">
        <f>C45+C43</f>
        <v>501159</v>
      </c>
    </row>
    <row r="47" spans="1:3">
      <c r="A47" s="98"/>
      <c r="B47" s="106">
        <f>B46-'Отчет о фин положении'!B25</f>
        <v>0</v>
      </c>
      <c r="C47" s="106"/>
    </row>
    <row r="48" spans="1:3">
      <c r="B48" s="99"/>
      <c r="C48" s="99"/>
    </row>
  </sheetData>
  <mergeCells count="2">
    <mergeCell ref="B1:C1"/>
    <mergeCell ref="B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80" zoomScaleSheetLayoutView="80" workbookViewId="0">
      <selection activeCell="E24" sqref="E24"/>
    </sheetView>
  </sheetViews>
  <sheetFormatPr defaultColWidth="8.85546875" defaultRowHeight="12.75"/>
  <cols>
    <col min="1" max="1" width="48.140625" style="1" customWidth="1"/>
    <col min="2" max="6" width="18.7109375" style="1" customWidth="1"/>
    <col min="7" max="16384" width="8.85546875" style="1"/>
  </cols>
  <sheetData>
    <row r="1" spans="1:6" ht="55.15" customHeight="1">
      <c r="A1" s="60" t="s">
        <v>62</v>
      </c>
      <c r="E1" s="154" t="s">
        <v>63</v>
      </c>
      <c r="F1" s="154"/>
    </row>
    <row r="3" spans="1:6">
      <c r="A3" s="3" t="s">
        <v>75</v>
      </c>
    </row>
    <row r="4" spans="1:6">
      <c r="A4" s="137" t="s">
        <v>125</v>
      </c>
    </row>
    <row r="6" spans="1:6" ht="13.5" thickBot="1">
      <c r="A6" s="116"/>
      <c r="B6" s="157" t="s">
        <v>76</v>
      </c>
      <c r="C6" s="157"/>
      <c r="D6" s="157"/>
      <c r="E6" s="158" t="s">
        <v>80</v>
      </c>
      <c r="F6" s="158" t="s">
        <v>77</v>
      </c>
    </row>
    <row r="7" spans="1:6" ht="64.5" thickBot="1">
      <c r="A7" s="101" t="s">
        <v>0</v>
      </c>
      <c r="B7" s="102" t="s">
        <v>81</v>
      </c>
      <c r="C7" s="117" t="s">
        <v>82</v>
      </c>
      <c r="D7" s="118" t="s">
        <v>39</v>
      </c>
      <c r="E7" s="159"/>
      <c r="F7" s="160"/>
    </row>
    <row r="8" spans="1:6">
      <c r="A8" s="68" t="s">
        <v>83</v>
      </c>
      <c r="B8" s="68"/>
      <c r="C8" s="68"/>
      <c r="D8" s="67"/>
      <c r="E8" s="68"/>
      <c r="F8" s="67"/>
    </row>
    <row r="9" spans="1:6" ht="13.5" thickBot="1">
      <c r="A9" s="119" t="s">
        <v>104</v>
      </c>
      <c r="B9" s="120">
        <v>5774370</v>
      </c>
      <c r="C9" s="120">
        <v>7208632</v>
      </c>
      <c r="D9" s="120">
        <f>SUM(B9:C9)</f>
        <v>12983002</v>
      </c>
      <c r="E9" s="120">
        <v>0</v>
      </c>
      <c r="F9" s="120">
        <f>D9+E9</f>
        <v>12983002</v>
      </c>
    </row>
    <row r="10" spans="1:6">
      <c r="A10" s="68" t="s">
        <v>83</v>
      </c>
      <c r="B10" s="121"/>
      <c r="C10" s="121"/>
      <c r="D10" s="121"/>
      <c r="E10" s="121">
        <v>0</v>
      </c>
      <c r="F10" s="121"/>
    </row>
    <row r="11" spans="1:6">
      <c r="A11" s="68" t="s">
        <v>84</v>
      </c>
      <c r="B11" s="122">
        <v>0</v>
      </c>
      <c r="C11" s="121">
        <v>1724460</v>
      </c>
      <c r="D11" s="121">
        <f>SUM(B11:C11)</f>
        <v>1724460</v>
      </c>
      <c r="E11" s="121">
        <v>0</v>
      </c>
      <c r="F11" s="121">
        <f>D11+E11</f>
        <v>1724460</v>
      </c>
    </row>
    <row r="12" spans="1:6" ht="13.5" thickBot="1">
      <c r="A12" s="149" t="s">
        <v>85</v>
      </c>
      <c r="B12" s="150">
        <f>B11</f>
        <v>0</v>
      </c>
      <c r="C12" s="150">
        <f t="shared" ref="C12:F12" si="0">C11</f>
        <v>1724460</v>
      </c>
      <c r="D12" s="150">
        <f t="shared" si="0"/>
        <v>1724460</v>
      </c>
      <c r="E12" s="150">
        <f t="shared" si="0"/>
        <v>0</v>
      </c>
      <c r="F12" s="150">
        <f t="shared" si="0"/>
        <v>1724460</v>
      </c>
    </row>
    <row r="13" spans="1:6">
      <c r="A13" s="148" t="s">
        <v>40</v>
      </c>
      <c r="B13" s="140"/>
      <c r="C13" s="140"/>
      <c r="D13" s="140">
        <f>SUM(B13:C13)</f>
        <v>0</v>
      </c>
      <c r="E13" s="141">
        <v>0</v>
      </c>
      <c r="F13" s="140">
        <f>D13+E13</f>
        <v>0</v>
      </c>
    </row>
    <row r="14" spans="1:6">
      <c r="A14" s="68" t="s">
        <v>92</v>
      </c>
      <c r="B14" s="140"/>
      <c r="C14" s="140"/>
      <c r="D14" s="140"/>
      <c r="E14" s="141">
        <v>0</v>
      </c>
      <c r="F14" s="140">
        <f>D14+E14</f>
        <v>0</v>
      </c>
    </row>
    <row r="15" spans="1:6" ht="13.5" thickBot="1">
      <c r="A15" s="149" t="s">
        <v>129</v>
      </c>
      <c r="B15" s="151">
        <f>B9+B12+B13</f>
        <v>5774370</v>
      </c>
      <c r="C15" s="151">
        <f>C9+C12+C13</f>
        <v>8933092</v>
      </c>
      <c r="D15" s="151">
        <f>D9+D12+D13</f>
        <v>14707462</v>
      </c>
      <c r="E15" s="151">
        <f>E9+E12+E13+E14</f>
        <v>0</v>
      </c>
      <c r="F15" s="151">
        <f>F9+F12+F13+F14</f>
        <v>14707462</v>
      </c>
    </row>
    <row r="16" spans="1:6">
      <c r="A16" s="124" t="s">
        <v>83</v>
      </c>
      <c r="B16" s="123"/>
      <c r="C16" s="123"/>
      <c r="D16" s="123"/>
      <c r="E16" s="123"/>
      <c r="F16" s="130">
        <f>F15-'Отчет о фин положении'!C36</f>
        <v>0</v>
      </c>
    </row>
    <row r="17" spans="1:6">
      <c r="A17" s="67"/>
      <c r="B17" s="4"/>
      <c r="C17" s="4"/>
      <c r="D17" s="4"/>
      <c r="E17" s="4"/>
      <c r="F17" s="4"/>
    </row>
    <row r="18" spans="1:6" ht="13.5" thickBot="1">
      <c r="A18" s="125" t="s">
        <v>130</v>
      </c>
      <c r="B18" s="126">
        <f>B15</f>
        <v>5774370</v>
      </c>
      <c r="C18" s="126">
        <f>C15</f>
        <v>8933092</v>
      </c>
      <c r="D18" s="126">
        <f>D15</f>
        <v>14707462</v>
      </c>
      <c r="E18" s="126"/>
      <c r="F18" s="126">
        <f>F15</f>
        <v>14707462</v>
      </c>
    </row>
    <row r="19" spans="1:6">
      <c r="A19" s="67" t="s">
        <v>83</v>
      </c>
      <c r="B19" s="122"/>
      <c r="C19" s="122"/>
      <c r="D19" s="122"/>
      <c r="E19" s="122"/>
      <c r="F19" s="122"/>
    </row>
    <row r="20" spans="1:6" ht="13.5" thickBot="1">
      <c r="A20" s="67" t="s">
        <v>84</v>
      </c>
      <c r="B20" s="122">
        <v>0</v>
      </c>
      <c r="C20" s="122">
        <f>'Отчет о совокупном доходе'!B33</f>
        <v>902186</v>
      </c>
      <c r="D20" s="122">
        <f>SUM(B20:C20)</f>
        <v>902186</v>
      </c>
      <c r="E20" s="122">
        <f>'Отчет о совокупном доходе'!B34</f>
        <v>0</v>
      </c>
      <c r="F20" s="122">
        <f>D20+E20</f>
        <v>902186</v>
      </c>
    </row>
    <row r="21" spans="1:6">
      <c r="A21" s="124" t="s">
        <v>85</v>
      </c>
      <c r="B21" s="127">
        <f>B20</f>
        <v>0</v>
      </c>
      <c r="C21" s="127">
        <f t="shared" ref="C21:F21" si="1">C20</f>
        <v>902186</v>
      </c>
      <c r="D21" s="127">
        <f t="shared" si="1"/>
        <v>902186</v>
      </c>
      <c r="E21" s="127">
        <f t="shared" si="1"/>
        <v>0</v>
      </c>
      <c r="F21" s="127">
        <f t="shared" si="1"/>
        <v>902186</v>
      </c>
    </row>
    <row r="22" spans="1:6" ht="13.5" thickBot="1">
      <c r="A22" s="125" t="s">
        <v>40</v>
      </c>
      <c r="B22" s="128">
        <v>0</v>
      </c>
      <c r="C22" s="128"/>
      <c r="D22" s="128">
        <f>B22+C22</f>
        <v>0</v>
      </c>
      <c r="E22" s="128"/>
      <c r="F22" s="128">
        <f>E22+D22</f>
        <v>0</v>
      </c>
    </row>
    <row r="23" spans="1:6" ht="13.5" thickBot="1">
      <c r="A23" s="152" t="s">
        <v>121</v>
      </c>
      <c r="B23" s="153">
        <f>B18+B21+B22</f>
        <v>5774370</v>
      </c>
      <c r="C23" s="153" t="s">
        <v>83</v>
      </c>
      <c r="D23" s="153">
        <f>D18+D21+D22</f>
        <v>15609648</v>
      </c>
      <c r="E23" s="153">
        <f>E18+E21+E22</f>
        <v>0</v>
      </c>
      <c r="F23" s="153">
        <f>F18+F21+F22</f>
        <v>15609648</v>
      </c>
    </row>
    <row r="24" spans="1:6">
      <c r="F24" s="129">
        <f>F23-'Отчет о фин положении'!B36</f>
        <v>0</v>
      </c>
    </row>
  </sheetData>
  <mergeCells count="4">
    <mergeCell ref="B6:D6"/>
    <mergeCell ref="E6:E7"/>
    <mergeCell ref="F6:F7"/>
    <mergeCell ref="E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cp:lastPrinted>2021-04-30T09:19:23Z</cp:lastPrinted>
  <dcterms:created xsi:type="dcterms:W3CDTF">2018-05-18T06:16:59Z</dcterms:created>
  <dcterms:modified xsi:type="dcterms:W3CDTF">2021-05-04T08:03:41Z</dcterms:modified>
</cp:coreProperties>
</file>