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r.imanbayeva\Desktop\Раушан\2022\2Q\KASE\"/>
    </mc:Choice>
  </mc:AlternateContent>
  <xr:revisionPtr revIDLastSave="0" documentId="13_ncr:1_{ECAA28E1-7732-489E-AE54-DBA912249108}" xr6:coauthVersionLast="47" xr6:coauthVersionMax="47" xr10:uidLastSave="{00000000-0000-0000-0000-000000000000}"/>
  <bookViews>
    <workbookView xWindow="-108" yWindow="-108" windowWidth="23256" windowHeight="12576" activeTab="3"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капитала'!$A$1:$F$24</definedName>
    <definedName name="_xlnm.Print_Area" localSheetId="1">'Отчет о совокупном доходе'!$A$1:$D$46</definedName>
    <definedName name="_xlnm.Print_Area" localSheetId="0">'Отчет о фин положении'!$A$1:$D$61</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6" l="1"/>
  <c r="C18" i="6"/>
  <c r="B18" i="6"/>
  <c r="F15" i="6"/>
  <c r="E15" i="6"/>
  <c r="C12" i="6" l="1"/>
  <c r="C12" i="8" l="1"/>
  <c r="E20" i="6" l="1"/>
  <c r="D65" i="3"/>
  <c r="C65" i="3"/>
  <c r="D11" i="6"/>
  <c r="F11" i="6" s="1"/>
  <c r="C36" i="8" l="1"/>
  <c r="B12" i="8" l="1"/>
  <c r="D54" i="3"/>
  <c r="C54" i="3"/>
  <c r="D22" i="6" l="1"/>
  <c r="F22" i="6" s="1"/>
  <c r="D14" i="6" l="1"/>
  <c r="F14" i="6" s="1"/>
  <c r="E21" i="6" l="1"/>
  <c r="B21" i="6"/>
  <c r="E13" i="6"/>
  <c r="B13" i="6"/>
  <c r="B15" i="6" s="1"/>
  <c r="D18" i="6" s="1"/>
  <c r="D12" i="6"/>
  <c r="F12" i="6" s="1"/>
  <c r="F13" i="6" s="1"/>
  <c r="C13" i="6"/>
  <c r="C15" i="6" s="1"/>
  <c r="D9" i="6"/>
  <c r="C12" i="4"/>
  <c r="C17" i="4" s="1"/>
  <c r="C23" i="4" s="1"/>
  <c r="C26" i="4" s="1"/>
  <c r="C30" i="4" s="1"/>
  <c r="C18" i="3"/>
  <c r="D18" i="3"/>
  <c r="C27" i="3"/>
  <c r="D27" i="3"/>
  <c r="D36" i="3"/>
  <c r="D38" i="3" s="1"/>
  <c r="C45" i="3"/>
  <c r="D45" i="3"/>
  <c r="F18" i="6" l="1"/>
  <c r="E23" i="6"/>
  <c r="C20" i="6"/>
  <c r="D20" i="6" s="1"/>
  <c r="D21" i="6" s="1"/>
  <c r="C56" i="3"/>
  <c r="C66" i="3" s="1"/>
  <c r="D29" i="3"/>
  <c r="D64" i="3" s="1"/>
  <c r="B23" i="6"/>
  <c r="F9" i="6"/>
  <c r="D13" i="6"/>
  <c r="C42" i="8"/>
  <c r="B42" i="8"/>
  <c r="C23" i="8"/>
  <c r="C27" i="8" s="1"/>
  <c r="D12" i="4"/>
  <c r="D17" i="4" s="1"/>
  <c r="D23" i="4" s="1"/>
  <c r="D26" i="4" s="1"/>
  <c r="D30" i="4" s="1"/>
  <c r="D56" i="3"/>
  <c r="D66" i="3" s="1"/>
  <c r="C29" i="3"/>
  <c r="C64" i="3" s="1"/>
  <c r="C36" i="3"/>
  <c r="C38" i="3" s="1"/>
  <c r="C63" i="3" l="1"/>
  <c r="C71" i="3" s="1"/>
  <c r="C60" i="3" s="1"/>
  <c r="D63" i="3"/>
  <c r="D71" i="3" s="1"/>
  <c r="D15" i="6"/>
  <c r="D23" i="6" s="1"/>
  <c r="C35" i="4"/>
  <c r="D35" i="4"/>
  <c r="C21" i="6"/>
  <c r="C23" i="6" s="1"/>
  <c r="F20" i="6"/>
  <c r="F21" i="6" s="1"/>
  <c r="D57" i="3"/>
  <c r="D58" i="3" s="1"/>
  <c r="C43" i="8"/>
  <c r="C46" i="8" s="1"/>
  <c r="C57" i="3"/>
  <c r="C58" i="3" s="1"/>
  <c r="C41" i="4" l="1"/>
  <c r="C40" i="4" s="1"/>
  <c r="C38" i="4" s="1"/>
  <c r="C36" i="4"/>
  <c r="F23" i="6"/>
  <c r="F24" i="6" s="1"/>
  <c r="D41" i="4"/>
  <c r="D40" i="4" s="1"/>
  <c r="D38" i="4" s="1"/>
  <c r="D36" i="4"/>
  <c r="D60" i="3"/>
  <c r="B23" i="8"/>
  <c r="B27" i="8" s="1"/>
  <c r="B36" i="8"/>
  <c r="B43" i="8" l="1"/>
  <c r="B46" i="8" l="1"/>
  <c r="B47" i="8" s="1"/>
</calcChain>
</file>

<file path=xl/sharedStrings.xml><?xml version="1.0" encoding="utf-8"?>
<sst xmlns="http://schemas.openxmlformats.org/spreadsheetml/2006/main" count="163" uniqueCount="136">
  <si>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</si>
  <si>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</si>
  <si>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</si>
  <si>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</si>
  <si>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</si>
  <si>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</si>
  <si>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</si>
  <si>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</si>
  <si>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</si>
  <si>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</si>
  <si>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</si>
  <si>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</si>
  <si>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</si>
  <si>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</si>
  <si>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</si>
  <si>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</si>
  <si>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</si>
  <si>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</si>
  <si>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</si>
  <si>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</si>
  <si>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</si>
  <si>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</si>
  <si>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</si>
  <si>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</si>
  <si>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</si>
  <si>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</si>
  <si>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</si>
  <si>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</si>
  <si>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</si>
  <si>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</si>
  <si>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</si>
  <si>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</si>
  <si>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</si>
  <si>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</si>
  <si>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</si>
  <si>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</si>
  <si>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</si>
  <si>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</si>
  <si>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</si>
  <si>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</si>
  <si>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</si>
  <si>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</si>
  <si>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</si>
  <si>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</si>
  <si>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</si>
  <si>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</si>
  <si>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</si>
  <si>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</si>
  <si>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</si>
  <si>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</si>
  <si>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</si>
  <si>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</si>
  <si>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</si>
  <si>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</si>
  <si>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</si>
  <si>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</si>
  <si>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</si>
  <si>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</si>
  <si>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</si>
  <si>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</si>
  <si>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</si>
  <si>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</si>
  <si>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</si>
  <si>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</si>
  <si>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</si>
  <si>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</si>
  <si>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NAV=</t>
  </si>
  <si>
    <t>TA=</t>
  </si>
  <si>
    <t>IA=</t>
  </si>
  <si>
    <t>TL=</t>
  </si>
  <si>
    <t>PS=</t>
  </si>
  <si>
    <t>NOcs=</t>
  </si>
  <si>
    <t>BVcs=</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</si>
  <si>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</si>
  <si>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</si>
  <si>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</si>
  <si>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</si>
  <si>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</si>
  <si>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</si>
  <si>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</si>
  <si>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</si>
  <si>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</si>
  <si>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</si>
  <si>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</si>
  <si>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</si>
  <si>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</si>
  <si>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</si>
  <si>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</si>
  <si>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</si>
  <si>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</si>
  <si>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</si>
  <si>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</si>
  <si>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</si>
  <si>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</si>
  <si>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</si>
  <si>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</si>
  <si>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</si>
  <si>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</si>
  <si>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</si>
  <si>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</si>
  <si>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</si>
  <si>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</si>
  <si>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</si>
  <si>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</si>
  <si>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</si>
  <si>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</si>
  <si>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</si>
  <si>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2021 года</t>
  </si>
  <si>
    <t>На 1 января 2021 года</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</si>
  <si>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</si>
  <si>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</si>
  <si>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</si>
  <si>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</si>
  <si>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</si>
  <si>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</si>
  <si>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</si>
  <si>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</si>
  <si>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</si>
  <si>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</si>
  <si>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</si>
  <si>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</si>
  <si>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</si>
  <si>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</si>
  <si>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</si>
  <si>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2022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</si>
  <si>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</si>
  <si>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</si>
  <si>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</si>
  <si>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</si>
  <si>
    <t>На 30 июня 2022 года</t>
  </si>
  <si>
    <t>За шесть месяцев, закончившихся 30 июня 2022 года</t>
  </si>
  <si>
    <t>Шесть месяцев, закончившихся 30 июня</t>
  </si>
  <si>
    <t>ПРОМЕЖУТОЧНЫЙ КОНСОЛИДИРОВАННЫЙ ОТЧЁТ ОБ ИЗМЕНЕНИЯХ В СОБСТВЕННОМ КАПИТАЛЕ</t>
  </si>
  <si>
    <t>Сделки по РЕПО</t>
  </si>
  <si>
    <t>Продажа РЕПО</t>
  </si>
  <si>
    <t>На 30 июня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</si>
</sst>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5">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209">
    <xf numFmtId="0" fontId="0" fillId="0" borderId="0" xfId="0"/>
    <xf numFmtId="0" fontId="2" fillId="0" borderId="0" xfId="0" applyFont="1"/>
    <xf numFmtId="0" fontId="2" fillId="0" borderId="0" xfId="0" applyFont="1" applyBorder="1"/>
    <xf numFmtId="0" fontId="3" fillId="0" borderId="0" xfId="0" applyFont="1"/>
    <xf numFmtId="165" fontId="2" fillId="0" borderId="0" xfId="0" applyNumberFormat="1" applyFont="1"/>
    <xf numFmtId="0" fontId="4" fillId="0" borderId="1" xfId="0" applyFont="1" applyBorder="1" applyAlignment="1"/>
    <xf numFmtId="0" fontId="6" fillId="0" borderId="0" xfId="0" applyFont="1" applyFill="1" applyBorder="1" applyAlignment="1">
      <alignment horizontal="right"/>
    </xf>
    <xf numFmtId="0" fontId="3"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0" fontId="2" fillId="0" borderId="0" xfId="0" applyFont="1" applyAlignment="1"/>
    <xf numFmtId="167" fontId="2" fillId="0" borderId="0" xfId="1" applyNumberFormat="1" applyFont="1" applyAlignment="1"/>
    <xf numFmtId="167" fontId="2" fillId="0" borderId="0" xfId="1" applyNumberFormat="1" applyFont="1" applyBorder="1" applyAlignment="1"/>
    <xf numFmtId="0" fontId="6" fillId="0" borderId="0" xfId="0" applyFont="1" applyAlignment="1"/>
    <xf numFmtId="167" fontId="2" fillId="0" borderId="0" xfId="0" applyNumberFormat="1" applyFont="1"/>
    <xf numFmtId="0" fontId="8" fillId="0" borderId="0" xfId="2" applyFont="1" applyFill="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Border="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applyAlignment="1"/>
    <xf numFmtId="0" fontId="3" fillId="0" borderId="0" xfId="0" applyFont="1" applyAlignme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applyAlignment="1"/>
    <xf numFmtId="167" fontId="3" fillId="0" borderId="2" xfId="1" applyNumberFormat="1" applyFont="1" applyFill="1" applyBorder="1" applyAlignment="1"/>
    <xf numFmtId="0" fontId="8" fillId="0" borderId="0" xfId="0" applyFont="1" applyFill="1" applyBorder="1"/>
    <xf numFmtId="0" fontId="5" fillId="0" borderId="2" xfId="0" applyFont="1" applyBorder="1" applyAlignment="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0" fontId="2" fillId="0" borderId="0" xfId="0" applyFont="1" applyBorder="1" applyAlignment="1">
      <alignment wrapText="1"/>
    </xf>
    <xf numFmtId="167" fontId="2" fillId="0" borderId="4" xfId="0" applyNumberFormat="1" applyFont="1" applyFill="1" applyBorder="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Fill="1" applyBorder="1" applyAlignment="1">
      <alignment wrapText="1"/>
    </xf>
    <xf numFmtId="167" fontId="2" fillId="0" borderId="0" xfId="0" applyNumberFormat="1" applyFont="1" applyBorder="1" applyAlignment="1">
      <alignment wrapText="1"/>
    </xf>
    <xf numFmtId="0" fontId="2" fillId="0" borderId="1" xfId="0" applyFont="1" applyBorder="1" applyAlignment="1">
      <alignment wrapText="1"/>
    </xf>
    <xf numFmtId="167" fontId="2" fillId="0" borderId="1" xfId="1" applyNumberFormat="1" applyFont="1" applyBorder="1" applyAlignment="1"/>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Fill="1"/>
    <xf numFmtId="165" fontId="2" fillId="0" borderId="0" xfId="0" applyNumberFormat="1" applyFont="1" applyAlignment="1"/>
    <xf numFmtId="0" fontId="2" fillId="0" borderId="0" xfId="0" applyFont="1" applyAlignment="1">
      <alignment horizontal="right" vertical="center" wrapText="1"/>
    </xf>
    <xf numFmtId="0" fontId="13" fillId="0" borderId="0" xfId="0" applyFont="1"/>
    <xf numFmtId="0" fontId="298" fillId="0" borderId="0" xfId="0" applyFont="1" applyBorder="1" applyAlignment="1">
      <alignment horizontal="left" vertical="center" wrapText="1"/>
    </xf>
    <xf numFmtId="0" fontId="2" fillId="0" borderId="0" xfId="0" applyFont="1" applyAlignment="1">
      <alignment horizontal="right"/>
    </xf>
    <xf numFmtId="164" fontId="2" fillId="0" borderId="0" xfId="0" applyNumberFormat="1" applyFont="1" applyAlignment="1"/>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2" fillId="0" borderId="0" xfId="1" applyNumberFormat="1" applyFont="1"/>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Fill="1" applyBorder="1" applyAlignment="1">
      <alignment horizontal="left" wrapText="1"/>
    </xf>
    <xf numFmtId="165" fontId="8" fillId="0" borderId="0" xfId="0" applyNumberFormat="1" applyFont="1" applyFill="1" applyBorder="1" applyAlignment="1">
      <alignment horizontal="left" wrapText="1"/>
    </xf>
    <xf numFmtId="165" fontId="12" fillId="0" borderId="0" xfId="0" applyNumberFormat="1" applyFont="1" applyFill="1" applyBorder="1" applyAlignment="1">
      <alignment wrapText="1"/>
    </xf>
    <xf numFmtId="165" fontId="2" fillId="0" borderId="0" xfId="0" applyNumberFormat="1" applyFont="1" applyFill="1" applyAlignment="1">
      <alignment wrapText="1"/>
    </xf>
    <xf numFmtId="165" fontId="12" fillId="0" borderId="0" xfId="0" applyNumberFormat="1" applyFont="1" applyFill="1" applyBorder="1" applyAlignment="1">
      <alignment horizontal="left" wrapText="1" indent="1"/>
    </xf>
    <xf numFmtId="165" fontId="10" fillId="0" borderId="0" xfId="3" applyNumberFormat="1" applyFont="1" applyFill="1" applyBorder="1" applyAlignment="1"/>
    <xf numFmtId="165" fontId="9" fillId="0" borderId="0" xfId="3" applyNumberFormat="1" applyFont="1" applyFill="1" applyBorder="1" applyAlignment="1">
      <alignment wrapText="1"/>
    </xf>
    <xf numFmtId="166" fontId="2" fillId="0" borderId="0" xfId="1" applyFont="1" applyFill="1"/>
    <xf numFmtId="0" fontId="298" fillId="0" borderId="0" xfId="0" applyFont="1" applyAlignment="1"/>
    <xf numFmtId="0" fontId="298" fillId="0" borderId="43" xfId="0" applyFont="1" applyBorder="1" applyAlignment="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Fill="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Fill="1" applyBorder="1" applyAlignment="1">
      <alignment wrapText="1"/>
    </xf>
    <xf numFmtId="165" fontId="12" fillId="0" borderId="70" xfId="0" applyNumberFormat="1" applyFont="1" applyFill="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Fill="1" applyBorder="1" applyAlignment="1">
      <alignment wrapText="1"/>
    </xf>
    <xf numFmtId="165" fontId="12" fillId="0" borderId="43" xfId="0" applyNumberFormat="1" applyFont="1" applyFill="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Border="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2" fillId="0" borderId="0" xfId="0" applyNumberFormat="1" applyFont="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299" fillId="0" borderId="0" xfId="0" applyNumberFormat="1" applyFont="1" applyBorder="1" applyAlignment="1">
      <alignment vertical="center" wrapText="1"/>
    </xf>
    <xf numFmtId="0" fontId="46" fillId="0" borderId="0" xfId="0" applyNumberFormat="1" applyFont="1" applyBorder="1" applyAlignment="1">
      <alignment vertical="center" wrapText="1"/>
    </xf>
    <xf numFmtId="167" fontId="2" fillId="0" borderId="0" xfId="1" applyNumberFormat="1" applyFont="1" applyBorder="1"/>
    <xf numFmtId="0" fontId="300" fillId="0" borderId="0" xfId="0" applyFont="1" applyAlignment="1">
      <alignment horizontal="left" vertical="center"/>
    </xf>
    <xf numFmtId="165" fontId="2" fillId="0" borderId="0" xfId="0" applyNumberFormat="1" applyFont="1" applyBorder="1" applyAlignment="1">
      <alignment vertical="center"/>
    </xf>
    <xf numFmtId="167" fontId="2" fillId="0" borderId="0" xfId="0" applyNumberFormat="1" applyFont="1" applyAlignment="1">
      <alignment horizontal="left" vertical="center"/>
    </xf>
    <xf numFmtId="0" fontId="301" fillId="0" borderId="0" xfId="0" applyFont="1" applyAlignment="1">
      <alignment horizontal="left" vertical="center"/>
    </xf>
    <xf numFmtId="0" fontId="302" fillId="0" borderId="0" xfId="0" applyFont="1" applyAlignment="1"/>
    <xf numFmtId="165" fontId="8" fillId="0" borderId="6" xfId="0" applyNumberFormat="1" applyFont="1" applyFill="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Border="1" applyAlignment="1">
      <alignment horizontal="justify" vertical="center"/>
    </xf>
    <xf numFmtId="0" fontId="2" fillId="0" borderId="3" xfId="0" applyFont="1" applyBorder="1" applyAlignment="1">
      <alignment horizontal="left" vertical="center"/>
    </xf>
    <xf numFmtId="165" fontId="2" fillId="0" borderId="3" xfId="0" applyNumberFormat="1" applyFont="1" applyBorder="1" applyAlignment="1">
      <alignment horizontal="right" vertical="center"/>
    </xf>
    <xf numFmtId="165" fontId="2" fillId="0" borderId="3" xfId="0" applyNumberFormat="1" applyFont="1" applyBorder="1" applyAlignment="1">
      <alignmen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0" fontId="8" fillId="0" borderId="0" xfId="0" applyFont="1"/>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165" fontId="3" fillId="0" borderId="3" xfId="0" applyNumberFormat="1" applyFont="1" applyFill="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applyAlignment="1"/>
    <xf numFmtId="0" fontId="301" fillId="106" borderId="0" xfId="0" applyFont="1" applyFill="1" applyAlignment="1">
      <alignment horizontal="left" vertical="center"/>
    </xf>
    <xf numFmtId="0" fontId="2" fillId="106" borderId="0" xfId="0" applyFont="1" applyFill="1"/>
    <xf numFmtId="167" fontId="299" fillId="0" borderId="0" xfId="0" applyNumberFormat="1" applyFont="1" applyBorder="1" applyAlignment="1">
      <alignment vertical="center" wrapText="1"/>
    </xf>
    <xf numFmtId="0" fontId="3" fillId="0" borderId="0" xfId="0" applyFont="1" applyFill="1" applyAlignment="1">
      <alignment wrapText="1"/>
    </xf>
    <xf numFmtId="0" fontId="3" fillId="0" borderId="0" xfId="0" applyFont="1" applyFill="1" applyAlignment="1"/>
    <xf numFmtId="0" fontId="3" fillId="0" borderId="0" xfId="0" applyFont="1" applyFill="1"/>
    <xf numFmtId="0" fontId="13" fillId="0" borderId="0" xfId="0" applyFont="1" applyFill="1"/>
    <xf numFmtId="0" fontId="303" fillId="0" borderId="43" xfId="0" applyFont="1" applyFill="1" applyBorder="1" applyAlignment="1"/>
    <xf numFmtId="0" fontId="3"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horizontal="center"/>
    </xf>
    <xf numFmtId="0" fontId="302" fillId="0" borderId="0" xfId="0" applyFont="1" applyFill="1" applyAlignment="1">
      <alignment horizontal="center"/>
    </xf>
    <xf numFmtId="0" fontId="8" fillId="0" borderId="0" xfId="2" applyFont="1" applyFill="1" applyAlignment="1">
      <alignment horizontal="center"/>
    </xf>
    <xf numFmtId="0" fontId="3" fillId="0" borderId="62"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6" fillId="0" borderId="0" xfId="0" applyFont="1" applyFill="1" applyBorder="1" applyAlignment="1">
      <alignment horizontal="center" vertical="center"/>
    </xf>
    <xf numFmtId="0" fontId="2" fillId="0" borderId="43" xfId="0" applyFont="1" applyFill="1" applyBorder="1" applyAlignment="1">
      <alignment horizontal="center" wrapText="1"/>
    </xf>
    <xf numFmtId="0" fontId="3" fillId="0" borderId="3" xfId="0" applyFont="1" applyFill="1" applyBorder="1" applyAlignment="1">
      <alignment horizontal="center"/>
    </xf>
    <xf numFmtId="0" fontId="5" fillId="0" borderId="0" xfId="0" applyFont="1" applyFill="1" applyAlignment="1">
      <alignment horizontal="center"/>
    </xf>
    <xf numFmtId="0" fontId="5" fillId="0" borderId="6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Alignment="1"/>
    <xf numFmtId="0" fontId="8" fillId="0" borderId="0" xfId="0" applyFont="1" applyFill="1" applyBorder="1" applyAlignment="1">
      <alignment horizontal="center"/>
    </xf>
    <xf numFmtId="0" fontId="5" fillId="0" borderId="2" xfId="0" applyFont="1" applyFill="1" applyBorder="1" applyAlignment="1"/>
    <xf numFmtId="0" fontId="5" fillId="0" borderId="62"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xf numFmtId="0" fontId="8" fillId="0" borderId="0" xfId="0" applyFont="1" applyFill="1"/>
    <xf numFmtId="0" fontId="3" fillId="0" borderId="62" xfId="0" applyFont="1" applyFill="1" applyBorder="1" applyAlignment="1">
      <alignment horizontal="left"/>
    </xf>
    <xf numFmtId="0" fontId="2" fillId="0" borderId="62" xfId="0" applyFont="1" applyFill="1" applyBorder="1" applyAlignment="1">
      <alignment horizontal="left" wrapText="1"/>
    </xf>
    <xf numFmtId="0" fontId="5" fillId="0" borderId="62" xfId="0" applyFont="1" applyFill="1" applyBorder="1" applyAlignment="1"/>
    <xf numFmtId="0" fontId="10" fillId="0" borderId="0" xfId="0" applyFont="1" applyFill="1" applyAlignment="1">
      <alignment horizontal="right"/>
    </xf>
    <xf numFmtId="0" fontId="2" fillId="0" borderId="0" xfId="0" applyFont="1" applyFill="1"/>
    <xf numFmtId="0" fontId="298" fillId="0" borderId="0" xfId="0" applyFont="1" applyFill="1" applyBorder="1" applyAlignment="1">
      <alignment horizontal="left" vertical="center" wrapText="1"/>
    </xf>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43" xfId="0" applyFont="1" applyFill="1" applyBorder="1" applyAlignment="1">
      <alignment wrapText="1"/>
    </xf>
    <xf numFmtId="0" fontId="3" fillId="0" borderId="0" xfId="0" applyFont="1" applyFill="1" applyBorder="1" applyAlignment="1">
      <alignment wrapText="1"/>
    </xf>
    <xf numFmtId="0" fontId="2" fillId="0" borderId="0" xfId="0" applyFont="1" applyFill="1" applyAlignment="1">
      <alignment wrapText="1"/>
    </xf>
    <xf numFmtId="0" fontId="3" fillId="0" borderId="43" xfId="0" applyFont="1" applyFill="1" applyBorder="1" applyAlignment="1">
      <alignment wrapText="1"/>
    </xf>
    <xf numFmtId="0" fontId="3" fillId="0" borderId="0" xfId="0" applyFont="1" applyFill="1" applyAlignment="1">
      <alignment horizontal="right" wrapText="1"/>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right" vertical="center" wrapText="1"/>
    </xf>
    <xf numFmtId="0" fontId="3" fillId="0" borderId="43" xfId="0" applyFont="1" applyBorder="1" applyAlignment="1">
      <alignment horizontal="right" vertical="center" wrapText="1"/>
    </xf>
    <xf numFmtId="0" fontId="3" fillId="0" borderId="43" xfId="0" applyFont="1" applyBorder="1" applyAlignment="1">
      <alignment horizontal="right" vertical="center"/>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row r="1">
          <cell r="G1">
            <v>0</v>
          </cell>
        </row>
      </sheetData>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row r="3">
          <cell r="A3">
            <v>101</v>
          </cell>
        </row>
      </sheetData>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 val="АКТИВЫ_ПАССИВЫ"/>
      <sheetName val="XLR_NoRangeSheet"/>
      <sheetName val="прил-1"/>
      <sheetName val="Лист1"/>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view="pageBreakPreview" topLeftCell="A10" zoomScale="80" zoomScaleNormal="80" zoomScaleSheetLayoutView="80" workbookViewId="0">
      <selection activeCell="C7" sqref="C7"/>
    </sheetView>
  </sheetViews>
  <sheetFormatPr defaultColWidth="8.88671875" defaultRowHeight="13.2"/>
  <cols>
    <col min="1" max="1" width="63.6640625" style="1" customWidth="1"/>
    <col min="2" max="2" width="6.33203125" style="160" bestFit="1" customWidth="1"/>
    <col min="3" max="4" width="18.88671875" style="1" customWidth="1"/>
    <col min="5" max="5" width="5.6640625" style="1" customWidth="1"/>
    <col min="6" max="16384" width="8.88671875" style="1"/>
  </cols>
  <sheetData>
    <row r="1" spans="1:5" ht="26.4">
      <c r="A1" s="59" t="s">
        <v>62</v>
      </c>
      <c r="B1" s="162"/>
      <c r="C1" s="202" t="s">
        <v>63</v>
      </c>
      <c r="D1" s="202"/>
    </row>
    <row r="2" spans="1:5">
      <c r="A2" s="35"/>
      <c r="B2" s="163"/>
      <c r="C2" s="69"/>
      <c r="D2" s="70"/>
    </row>
    <row r="3" spans="1:5">
      <c r="A3" s="3" t="s">
        <v>64</v>
      </c>
      <c r="B3" s="164"/>
      <c r="C3" s="69"/>
      <c r="D3" s="55"/>
    </row>
    <row r="4" spans="1:5">
      <c r="A4" s="71" t="s">
        <v>129</v>
      </c>
      <c r="B4" s="165"/>
      <c r="C4" s="69"/>
      <c r="D4" s="69"/>
      <c r="E4" s="2"/>
    </row>
    <row r="5" spans="1:5">
      <c r="A5" s="71"/>
      <c r="B5" s="165"/>
      <c r="C5" s="69"/>
      <c r="D5" s="69"/>
      <c r="E5" s="2"/>
    </row>
    <row r="6" spans="1:5" ht="13.8" thickBot="1">
      <c r="A6" s="5" t="s">
        <v>0</v>
      </c>
      <c r="B6" s="166" t="s">
        <v>122</v>
      </c>
      <c r="C6" s="156">
        <v>44742</v>
      </c>
      <c r="D6" s="155">
        <v>44561</v>
      </c>
      <c r="E6" s="6"/>
    </row>
    <row r="7" spans="1:5">
      <c r="A7" s="7" t="s">
        <v>1</v>
      </c>
      <c r="B7" s="167"/>
      <c r="C7" s="7"/>
      <c r="D7" s="8"/>
      <c r="E7" s="9"/>
    </row>
    <row r="8" spans="1:5">
      <c r="A8" s="7" t="s">
        <v>2</v>
      </c>
      <c r="B8" s="167"/>
      <c r="C8" s="10"/>
      <c r="D8" s="11"/>
      <c r="E8" s="12"/>
    </row>
    <row r="9" spans="1:5">
      <c r="A9" s="13" t="s">
        <v>3</v>
      </c>
      <c r="B9" s="168">
        <v>5</v>
      </c>
      <c r="C9" s="10">
        <v>40741373</v>
      </c>
      <c r="D9" s="14">
        <v>41238339</v>
      </c>
      <c r="E9" s="15"/>
    </row>
    <row r="10" spans="1:5">
      <c r="A10" s="13" t="s">
        <v>4</v>
      </c>
      <c r="B10" s="168">
        <v>6</v>
      </c>
      <c r="C10" s="10">
        <v>663074</v>
      </c>
      <c r="D10" s="14">
        <v>546440</v>
      </c>
      <c r="E10" s="15"/>
    </row>
    <row r="11" spans="1:5">
      <c r="A11" s="16" t="s">
        <v>5</v>
      </c>
      <c r="B11" s="169"/>
      <c r="C11" s="10">
        <v>135468</v>
      </c>
      <c r="D11" s="14">
        <v>132576</v>
      </c>
      <c r="E11" s="15"/>
    </row>
    <row r="12" spans="1:5">
      <c r="A12" s="139" t="s">
        <v>98</v>
      </c>
      <c r="B12" s="170"/>
      <c r="C12" s="10">
        <v>247393</v>
      </c>
      <c r="D12" s="14">
        <v>320220</v>
      </c>
      <c r="E12" s="15"/>
    </row>
    <row r="13" spans="1:5">
      <c r="A13" s="13" t="s">
        <v>100</v>
      </c>
      <c r="B13" s="168">
        <v>7</v>
      </c>
      <c r="C13" s="10">
        <v>132377</v>
      </c>
      <c r="D13" s="14">
        <v>185674</v>
      </c>
      <c r="E13" s="15"/>
    </row>
    <row r="14" spans="1:5">
      <c r="A14" s="18" t="s">
        <v>6</v>
      </c>
      <c r="B14" s="171"/>
      <c r="C14" s="10">
        <v>218823</v>
      </c>
      <c r="D14" s="14">
        <v>439214</v>
      </c>
      <c r="E14" s="15"/>
    </row>
    <row r="15" spans="1:5">
      <c r="A15" s="18" t="s">
        <v>101</v>
      </c>
      <c r="B15" s="171"/>
      <c r="C15" s="10">
        <v>588944</v>
      </c>
      <c r="D15" s="14">
        <v>588944</v>
      </c>
      <c r="E15" s="15"/>
    </row>
    <row r="16" spans="1:5">
      <c r="A16" s="18" t="s">
        <v>126</v>
      </c>
      <c r="B16" s="171"/>
      <c r="C16" s="10">
        <v>174402</v>
      </c>
      <c r="D16" s="14">
        <v>174402</v>
      </c>
      <c r="E16" s="15"/>
    </row>
    <row r="17" spans="1:5" ht="13.8" thickBot="1">
      <c r="A17" s="18" t="s">
        <v>102</v>
      </c>
      <c r="B17" s="171"/>
      <c r="C17" s="10">
        <v>7757</v>
      </c>
      <c r="D17" s="14">
        <v>7757</v>
      </c>
      <c r="E17" s="15"/>
    </row>
    <row r="18" spans="1:5" ht="13.8" thickBot="1">
      <c r="A18" s="19"/>
      <c r="B18" s="172"/>
      <c r="C18" s="20">
        <f>SUM(C9:C17)</f>
        <v>42909611</v>
      </c>
      <c r="D18" s="20">
        <f>SUM(D9:D17)</f>
        <v>43633566</v>
      </c>
      <c r="E18" s="21"/>
    </row>
    <row r="19" spans="1:5">
      <c r="A19" s="7" t="s">
        <v>7</v>
      </c>
      <c r="B19" s="173"/>
      <c r="C19" s="24"/>
      <c r="D19" s="25"/>
      <c r="E19" s="26"/>
    </row>
    <row r="20" spans="1:5">
      <c r="A20" s="16" t="s">
        <v>8</v>
      </c>
      <c r="B20" s="169"/>
      <c r="C20" s="10">
        <v>253327</v>
      </c>
      <c r="D20" s="14">
        <v>276962</v>
      </c>
      <c r="E20" s="15"/>
    </row>
    <row r="21" spans="1:5">
      <c r="A21" s="13" t="s">
        <v>111</v>
      </c>
      <c r="B21" s="168">
        <v>8</v>
      </c>
      <c r="C21" s="10">
        <v>399365</v>
      </c>
      <c r="D21" s="14">
        <v>485889</v>
      </c>
      <c r="E21" s="15"/>
    </row>
    <row r="22" spans="1:5">
      <c r="A22" s="150" t="s">
        <v>112</v>
      </c>
      <c r="B22" s="174"/>
      <c r="C22" s="10">
        <v>3257391</v>
      </c>
      <c r="D22" s="14">
        <v>195088</v>
      </c>
      <c r="E22" s="15"/>
    </row>
    <row r="23" spans="1:5">
      <c r="A23" s="27" t="s">
        <v>113</v>
      </c>
      <c r="B23" s="175"/>
      <c r="C23" s="10">
        <v>13576358</v>
      </c>
      <c r="D23" s="14">
        <v>8615510</v>
      </c>
      <c r="E23" s="15"/>
    </row>
    <row r="24" spans="1:5">
      <c r="A24" s="16" t="s">
        <v>114</v>
      </c>
      <c r="B24" s="169">
        <v>9</v>
      </c>
      <c r="C24" s="10">
        <v>709853</v>
      </c>
      <c r="D24" s="14">
        <v>364643</v>
      </c>
      <c r="E24" s="15"/>
    </row>
    <row r="25" spans="1:5">
      <c r="A25" s="18" t="s">
        <v>99</v>
      </c>
      <c r="B25" s="171"/>
      <c r="C25" s="10">
        <v>114</v>
      </c>
      <c r="D25" s="14">
        <v>77130</v>
      </c>
      <c r="E25" s="15"/>
    </row>
    <row r="26" spans="1:5" ht="13.8" thickBot="1">
      <c r="A26" s="16" t="s">
        <v>115</v>
      </c>
      <c r="B26" s="169"/>
      <c r="C26" s="10">
        <v>614557</v>
      </c>
      <c r="D26" s="14">
        <v>2906104</v>
      </c>
      <c r="E26" s="15"/>
    </row>
    <row r="27" spans="1:5" ht="13.8" thickBot="1">
      <c r="A27" s="19"/>
      <c r="B27" s="172"/>
      <c r="C27" s="20">
        <f>SUM(C20:C26)</f>
        <v>18810965</v>
      </c>
      <c r="D27" s="28">
        <f>SUM(D20:D26)</f>
        <v>12921326</v>
      </c>
      <c r="E27" s="12"/>
    </row>
    <row r="28" spans="1:5" ht="13.8" thickBot="1">
      <c r="A28" s="29" t="s">
        <v>9</v>
      </c>
      <c r="B28" s="176"/>
      <c r="C28" s="30">
        <v>0</v>
      </c>
      <c r="D28" s="14">
        <v>0</v>
      </c>
      <c r="E28" s="12"/>
    </row>
    <row r="29" spans="1:5" ht="13.8" thickBot="1">
      <c r="A29" s="31" t="s">
        <v>10</v>
      </c>
      <c r="B29" s="177"/>
      <c r="C29" s="32">
        <f>C27+C18+C28</f>
        <v>61720576</v>
      </c>
      <c r="D29" s="33">
        <f>D27+D18+D28</f>
        <v>56554892</v>
      </c>
      <c r="E29" s="12"/>
    </row>
    <row r="30" spans="1:5">
      <c r="A30" s="7"/>
      <c r="B30" s="173"/>
      <c r="C30" s="24"/>
      <c r="D30" s="25"/>
      <c r="E30" s="26"/>
    </row>
    <row r="31" spans="1:5">
      <c r="A31" s="34" t="s">
        <v>11</v>
      </c>
      <c r="B31" s="178"/>
      <c r="C31" s="24"/>
      <c r="D31" s="25"/>
      <c r="E31" s="26"/>
    </row>
    <row r="32" spans="1:5">
      <c r="A32" s="35" t="s">
        <v>12</v>
      </c>
      <c r="B32" s="173"/>
      <c r="C32" s="10"/>
      <c r="D32" s="11"/>
      <c r="E32" s="12"/>
    </row>
    <row r="33" spans="1:5">
      <c r="A33" s="16" t="s">
        <v>105</v>
      </c>
      <c r="B33" s="169">
        <v>10</v>
      </c>
      <c r="C33" s="10">
        <v>5774370</v>
      </c>
      <c r="D33" s="14">
        <v>5774370</v>
      </c>
      <c r="E33" s="15"/>
    </row>
    <row r="34" spans="1:5">
      <c r="A34" s="16" t="s">
        <v>127</v>
      </c>
      <c r="B34" s="169"/>
      <c r="C34" s="10">
        <v>17</v>
      </c>
      <c r="D34" s="14">
        <v>0</v>
      </c>
      <c r="E34" s="15"/>
    </row>
    <row r="35" spans="1:5" ht="13.8" thickBot="1">
      <c r="A35" s="16" t="s">
        <v>106</v>
      </c>
      <c r="B35" s="169"/>
      <c r="C35" s="10">
        <v>21126804</v>
      </c>
      <c r="D35" s="14">
        <v>15746274</v>
      </c>
      <c r="E35" s="36"/>
    </row>
    <row r="36" spans="1:5" ht="13.8" thickBot="1">
      <c r="A36" s="37" t="s">
        <v>13</v>
      </c>
      <c r="B36" s="179"/>
      <c r="C36" s="20">
        <f>SUM(C33:C35)</f>
        <v>26901191</v>
      </c>
      <c r="D36" s="38">
        <f>SUM(D33:D35)</f>
        <v>21520644</v>
      </c>
      <c r="E36" s="15"/>
    </row>
    <row r="37" spans="1:5" ht="13.8" thickBot="1">
      <c r="A37" s="40" t="s">
        <v>14</v>
      </c>
      <c r="B37" s="180"/>
      <c r="C37" s="10">
        <v>0</v>
      </c>
      <c r="D37" s="14">
        <v>0</v>
      </c>
      <c r="E37" s="36"/>
    </row>
    <row r="38" spans="1:5" ht="13.8" thickBot="1">
      <c r="A38" s="41" t="s">
        <v>15</v>
      </c>
      <c r="B38" s="172"/>
      <c r="C38" s="42">
        <f>C36+C37</f>
        <v>26901191</v>
      </c>
      <c r="D38" s="28">
        <f>D36+D37</f>
        <v>21520644</v>
      </c>
      <c r="E38" s="15"/>
    </row>
    <row r="39" spans="1:5">
      <c r="A39" s="35"/>
      <c r="B39" s="173"/>
      <c r="C39" s="10"/>
      <c r="D39" s="11"/>
      <c r="E39" s="12"/>
    </row>
    <row r="40" spans="1:5">
      <c r="A40" s="35" t="s">
        <v>16</v>
      </c>
      <c r="B40" s="173"/>
      <c r="C40" s="10"/>
      <c r="D40" s="11"/>
      <c r="E40" s="12"/>
    </row>
    <row r="41" spans="1:5">
      <c r="A41" s="181" t="s">
        <v>103</v>
      </c>
      <c r="B41" s="168">
        <v>11</v>
      </c>
      <c r="C41" s="10">
        <v>22018348</v>
      </c>
      <c r="D41" s="14">
        <v>22716567</v>
      </c>
      <c r="E41" s="12"/>
    </row>
    <row r="42" spans="1:5">
      <c r="A42" s="181" t="s">
        <v>116</v>
      </c>
      <c r="B42" s="168"/>
      <c r="C42" s="10">
        <v>6416</v>
      </c>
      <c r="D42" s="14">
        <v>14529</v>
      </c>
      <c r="E42" s="12"/>
    </row>
    <row r="43" spans="1:5">
      <c r="A43" s="43" t="s">
        <v>117</v>
      </c>
      <c r="B43" s="182"/>
      <c r="C43" s="10">
        <v>2126070</v>
      </c>
      <c r="D43" s="14">
        <v>933784</v>
      </c>
      <c r="E43" s="12"/>
    </row>
    <row r="44" spans="1:5" ht="13.8" thickBot="1">
      <c r="A44" s="43" t="s">
        <v>17</v>
      </c>
      <c r="B44" s="182"/>
      <c r="C44" s="10">
        <v>638266</v>
      </c>
      <c r="D44" s="14">
        <v>638266</v>
      </c>
      <c r="E44" s="12"/>
    </row>
    <row r="45" spans="1:5" ht="13.8" thickBot="1">
      <c r="A45" s="183"/>
      <c r="B45" s="184"/>
      <c r="C45" s="45">
        <f>SUM(C41:C44)</f>
        <v>24789100</v>
      </c>
      <c r="D45" s="46">
        <f>SUM(D41:D44)</f>
        <v>24303146</v>
      </c>
      <c r="E45" s="47"/>
    </row>
    <row r="46" spans="1:5">
      <c r="A46" s="185"/>
      <c r="B46" s="186"/>
      <c r="C46" s="49"/>
      <c r="D46" s="48"/>
      <c r="E46" s="48"/>
    </row>
    <row r="47" spans="1:5">
      <c r="A47" s="163" t="s">
        <v>18</v>
      </c>
      <c r="B47" s="173"/>
      <c r="C47" s="24"/>
      <c r="D47" s="25"/>
      <c r="E47" s="26"/>
    </row>
    <row r="48" spans="1:5">
      <c r="A48" s="181" t="s">
        <v>118</v>
      </c>
      <c r="B48" s="168">
        <v>11</v>
      </c>
      <c r="C48" s="10">
        <v>2567582</v>
      </c>
      <c r="D48" s="14">
        <v>3713992</v>
      </c>
      <c r="E48" s="12"/>
    </row>
    <row r="49" spans="1:5">
      <c r="A49" s="187" t="s">
        <v>119</v>
      </c>
      <c r="B49" s="174"/>
      <c r="C49" s="10">
        <v>10570</v>
      </c>
      <c r="D49" s="14">
        <v>23160</v>
      </c>
      <c r="E49" s="12"/>
    </row>
    <row r="50" spans="1:5">
      <c r="A50" s="181" t="s">
        <v>120</v>
      </c>
      <c r="B50" s="168">
        <v>12</v>
      </c>
      <c r="C50" s="10">
        <v>636128</v>
      </c>
      <c r="D50" s="14">
        <v>497543</v>
      </c>
      <c r="E50" s="12"/>
    </row>
    <row r="51" spans="1:5">
      <c r="A51" s="13" t="s">
        <v>19</v>
      </c>
      <c r="B51" s="168">
        <v>13</v>
      </c>
      <c r="C51" s="10">
        <v>2520835</v>
      </c>
      <c r="D51" s="14">
        <v>2378211</v>
      </c>
      <c r="E51" s="12"/>
    </row>
    <row r="52" spans="1:5">
      <c r="A52" s="13" t="s">
        <v>121</v>
      </c>
      <c r="B52" s="168"/>
      <c r="C52" s="10">
        <v>3692</v>
      </c>
      <c r="D52" s="14">
        <v>0</v>
      </c>
      <c r="E52" s="12"/>
    </row>
    <row r="53" spans="1:5" ht="13.8" thickBot="1">
      <c r="A53" s="13" t="s">
        <v>20</v>
      </c>
      <c r="B53" s="168">
        <v>14</v>
      </c>
      <c r="C53" s="10">
        <v>4291478</v>
      </c>
      <c r="D53" s="14">
        <v>4118196</v>
      </c>
      <c r="E53" s="12"/>
    </row>
    <row r="54" spans="1:5" ht="13.8" thickBot="1">
      <c r="A54" s="19"/>
      <c r="B54" s="188"/>
      <c r="C54" s="20">
        <f>SUM(C48:C53)</f>
        <v>10030285</v>
      </c>
      <c r="D54" s="20">
        <f>SUM(D48:D53)</f>
        <v>10731102</v>
      </c>
      <c r="E54" s="22"/>
    </row>
    <row r="55" spans="1:5" ht="27" thickBot="1">
      <c r="A55" s="50" t="s">
        <v>21</v>
      </c>
      <c r="B55" s="189"/>
      <c r="C55" s="20">
        <v>0</v>
      </c>
      <c r="D55" s="14">
        <v>0</v>
      </c>
      <c r="E55" s="22"/>
    </row>
    <row r="56" spans="1:5" ht="13.8" thickBot="1">
      <c r="A56" s="19"/>
      <c r="B56" s="188"/>
      <c r="C56" s="20">
        <f>C45+C54+C55</f>
        <v>34819385</v>
      </c>
      <c r="D56" s="20">
        <f>D45+D54+D55</f>
        <v>35034248</v>
      </c>
      <c r="E56" s="21"/>
    </row>
    <row r="57" spans="1:5" ht="13.8" thickBot="1">
      <c r="A57" s="44" t="s">
        <v>22</v>
      </c>
      <c r="B57" s="190"/>
      <c r="C57" s="20">
        <f>C38+C56</f>
        <v>61720576</v>
      </c>
      <c r="D57" s="20">
        <f>D38+D56</f>
        <v>56554892</v>
      </c>
      <c r="E57" s="21"/>
    </row>
    <row r="58" spans="1:5">
      <c r="A58" s="51"/>
      <c r="B58" s="191"/>
      <c r="C58" s="52">
        <f>ROUND(C57-C29,0)</f>
        <v>0</v>
      </c>
      <c r="D58" s="53">
        <f>D57-D29</f>
        <v>0</v>
      </c>
      <c r="E58" s="54"/>
    </row>
    <row r="59" spans="1:5">
      <c r="B59" s="192"/>
    </row>
    <row r="60" spans="1:5">
      <c r="A60" s="72" t="s">
        <v>65</v>
      </c>
      <c r="B60" s="193"/>
      <c r="C60" s="75">
        <f>C71</f>
        <v>182</v>
      </c>
      <c r="D60" s="75">
        <f>D71</f>
        <v>146</v>
      </c>
    </row>
    <row r="61" spans="1:5">
      <c r="B61" s="192"/>
    </row>
    <row r="63" spans="1:5">
      <c r="A63" s="73" t="s">
        <v>66</v>
      </c>
      <c r="B63" s="157"/>
      <c r="C63" s="69">
        <f>C64-C65-C66-C67</f>
        <v>26591321</v>
      </c>
      <c r="D63" s="69">
        <f>D64-D65-D66-D67</f>
        <v>21213666</v>
      </c>
    </row>
    <row r="64" spans="1:5">
      <c r="A64" s="73" t="s">
        <v>67</v>
      </c>
      <c r="B64" s="157"/>
      <c r="C64" s="17">
        <f>C29</f>
        <v>61720576</v>
      </c>
      <c r="D64" s="17">
        <f>D29</f>
        <v>56554892</v>
      </c>
    </row>
    <row r="65" spans="1:4">
      <c r="A65" s="73" t="s">
        <v>68</v>
      </c>
      <c r="B65" s="157"/>
      <c r="C65" s="17">
        <f>C11+C16</f>
        <v>309870</v>
      </c>
      <c r="D65" s="17">
        <f>D11+D16</f>
        <v>306978</v>
      </c>
    </row>
    <row r="66" spans="1:4">
      <c r="A66" s="73" t="s">
        <v>69</v>
      </c>
      <c r="B66" s="157"/>
      <c r="C66" s="17">
        <f>C56</f>
        <v>34819385</v>
      </c>
      <c r="D66" s="17">
        <f>D56</f>
        <v>35034248</v>
      </c>
    </row>
    <row r="67" spans="1:4">
      <c r="A67" s="73" t="s">
        <v>70</v>
      </c>
      <c r="B67" s="157"/>
      <c r="C67" s="1">
        <v>0</v>
      </c>
      <c r="D67" s="1">
        <v>0</v>
      </c>
    </row>
    <row r="68" spans="1:4">
      <c r="A68" s="13"/>
      <c r="B68" s="158"/>
    </row>
    <row r="69" spans="1:4">
      <c r="A69" s="73" t="s">
        <v>71</v>
      </c>
      <c r="B69" s="157"/>
      <c r="C69" s="69">
        <v>145780600</v>
      </c>
      <c r="D69" s="69">
        <v>145780600</v>
      </c>
    </row>
    <row r="70" spans="1:4">
      <c r="A70" s="13"/>
      <c r="B70" s="158"/>
    </row>
    <row r="71" spans="1:4">
      <c r="A71" s="73" t="s">
        <v>72</v>
      </c>
      <c r="B71" s="157"/>
      <c r="C71" s="74">
        <f>ROUND(C63/C69*1000,0)</f>
        <v>182</v>
      </c>
      <c r="D71" s="74">
        <f>ROUND(D63/D69*1000,0)</f>
        <v>146</v>
      </c>
    </row>
    <row r="74" spans="1:4">
      <c r="A74" s="138"/>
      <c r="B74" s="159"/>
      <c r="C74" s="17"/>
      <c r="D74" s="17"/>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view="pageBreakPreview" topLeftCell="A10" zoomScale="80" zoomScaleNormal="80" zoomScaleSheetLayoutView="80" workbookViewId="0">
      <selection activeCell="D48" sqref="D48"/>
    </sheetView>
  </sheetViews>
  <sheetFormatPr defaultColWidth="8.88671875" defaultRowHeight="13.2"/>
  <cols>
    <col min="1" max="1" width="58.88671875" style="1" customWidth="1"/>
    <col min="2" max="2" width="8.6640625" style="1" customWidth="1"/>
    <col min="3" max="4" width="19.44140625" style="1" customWidth="1"/>
    <col min="5" max="16384" width="8.88671875" style="1"/>
  </cols>
  <sheetData>
    <row r="1" spans="1:4" ht="40.200000000000003" customHeight="1">
      <c r="A1" s="59" t="s">
        <v>62</v>
      </c>
      <c r="B1" s="59"/>
      <c r="C1" s="202" t="s">
        <v>63</v>
      </c>
      <c r="D1" s="202"/>
    </row>
    <row r="3" spans="1:4">
      <c r="A3" s="3" t="s">
        <v>73</v>
      </c>
      <c r="B3" s="3"/>
    </row>
    <row r="4" spans="1:4">
      <c r="A4" s="66" t="s">
        <v>130</v>
      </c>
      <c r="B4" s="135"/>
    </row>
    <row r="6" spans="1:4" ht="31.2" customHeight="1">
      <c r="C6" s="203" t="s">
        <v>131</v>
      </c>
      <c r="D6" s="204"/>
    </row>
    <row r="7" spans="1:4" ht="13.8" thickBot="1">
      <c r="A7" s="76" t="s">
        <v>0</v>
      </c>
      <c r="B7" s="153" t="s">
        <v>122</v>
      </c>
      <c r="C7" s="77" t="s">
        <v>124</v>
      </c>
      <c r="D7" s="78" t="s">
        <v>107</v>
      </c>
    </row>
    <row r="8" spans="1:4">
      <c r="A8" s="55"/>
      <c r="B8" s="55"/>
      <c r="C8" s="57"/>
      <c r="D8" s="58"/>
    </row>
    <row r="9" spans="1:4">
      <c r="A9" s="59" t="s">
        <v>23</v>
      </c>
      <c r="B9" s="59"/>
      <c r="C9" s="60"/>
      <c r="D9" s="61"/>
    </row>
    <row r="10" spans="1:4">
      <c r="A10" s="55" t="s">
        <v>24</v>
      </c>
      <c r="B10" s="194">
        <v>15</v>
      </c>
      <c r="C10" s="10">
        <v>13305853</v>
      </c>
      <c r="D10" s="14">
        <v>9730096</v>
      </c>
    </row>
    <row r="11" spans="1:4" ht="13.8" thickBot="1">
      <c r="A11" s="62" t="s">
        <v>25</v>
      </c>
      <c r="B11" s="176">
        <v>16</v>
      </c>
      <c r="C11" s="30">
        <v>-4073361</v>
      </c>
      <c r="D11" s="63">
        <v>-3116764</v>
      </c>
    </row>
    <row r="12" spans="1:4">
      <c r="A12" s="59" t="s">
        <v>26</v>
      </c>
      <c r="B12" s="195"/>
      <c r="C12" s="23">
        <f>SUM(C10:C11)</f>
        <v>9232492</v>
      </c>
      <c r="D12" s="23">
        <f>SUM(D10:D11)</f>
        <v>6613332</v>
      </c>
    </row>
    <row r="13" spans="1:4">
      <c r="A13" s="59"/>
      <c r="B13" s="195"/>
      <c r="C13" s="39"/>
      <c r="D13" s="15"/>
    </row>
    <row r="14" spans="1:4">
      <c r="A14" s="55" t="s">
        <v>27</v>
      </c>
      <c r="B14" s="194">
        <v>17</v>
      </c>
      <c r="C14" s="10">
        <v>-2596824</v>
      </c>
      <c r="D14" s="15">
        <v>-2764872</v>
      </c>
    </row>
    <row r="15" spans="1:4">
      <c r="A15" s="56" t="s">
        <v>28</v>
      </c>
      <c r="B15" s="196">
        <v>18</v>
      </c>
      <c r="C15" s="10">
        <v>-187270</v>
      </c>
      <c r="D15" s="15">
        <v>-103063</v>
      </c>
    </row>
    <row r="16" spans="1:4" ht="13.8" thickBot="1">
      <c r="A16" s="62" t="s">
        <v>29</v>
      </c>
      <c r="B16" s="176"/>
      <c r="C16" s="30">
        <v>0</v>
      </c>
      <c r="D16" s="63">
        <v>0</v>
      </c>
    </row>
    <row r="17" spans="1:4">
      <c r="A17" s="59" t="s">
        <v>30</v>
      </c>
      <c r="B17" s="195"/>
      <c r="C17" s="23">
        <f>SUM(C12:C16)</f>
        <v>6448398</v>
      </c>
      <c r="D17" s="21">
        <f>SUM(D12:D16)</f>
        <v>3745397</v>
      </c>
    </row>
    <row r="18" spans="1:4">
      <c r="A18" s="59"/>
      <c r="B18" s="195"/>
      <c r="C18" s="39"/>
      <c r="D18" s="15"/>
    </row>
    <row r="19" spans="1:4">
      <c r="A19" s="55" t="s">
        <v>31</v>
      </c>
      <c r="B19" s="194"/>
      <c r="C19" s="10">
        <v>-2344</v>
      </c>
      <c r="D19" s="15">
        <v>749</v>
      </c>
    </row>
    <row r="20" spans="1:4">
      <c r="A20" s="55" t="s">
        <v>32</v>
      </c>
      <c r="B20" s="194">
        <v>19</v>
      </c>
      <c r="C20" s="10">
        <v>-1512341</v>
      </c>
      <c r="D20" s="15">
        <v>-1668731</v>
      </c>
    </row>
    <row r="21" spans="1:4">
      <c r="A21" s="55" t="s">
        <v>33</v>
      </c>
      <c r="B21" s="194"/>
      <c r="C21" s="10">
        <v>433141</v>
      </c>
      <c r="D21" s="15">
        <v>433060</v>
      </c>
    </row>
    <row r="22" spans="1:4" ht="13.8" thickBot="1">
      <c r="A22" s="62" t="s">
        <v>34</v>
      </c>
      <c r="B22" s="197"/>
      <c r="C22" s="30">
        <v>96371</v>
      </c>
      <c r="D22" s="63">
        <v>114380</v>
      </c>
    </row>
    <row r="23" spans="1:4" ht="26.4">
      <c r="A23" s="79" t="s">
        <v>74</v>
      </c>
      <c r="B23" s="198"/>
      <c r="C23" s="23">
        <f>SUM(C17:C22)</f>
        <v>5463225</v>
      </c>
      <c r="D23" s="21">
        <f>SUM(D17:D22)</f>
        <v>2624855</v>
      </c>
    </row>
    <row r="24" spans="1:4">
      <c r="A24" s="55"/>
      <c r="B24" s="199"/>
      <c r="C24" s="39"/>
      <c r="D24" s="15"/>
    </row>
    <row r="25" spans="1:4" ht="13.8" thickBot="1">
      <c r="A25" s="62" t="s">
        <v>35</v>
      </c>
      <c r="B25" s="197"/>
      <c r="C25" s="30">
        <v>-82678</v>
      </c>
      <c r="D25" s="63">
        <v>100083</v>
      </c>
    </row>
    <row r="26" spans="1:4" ht="27" thickBot="1">
      <c r="A26" s="80" t="s">
        <v>42</v>
      </c>
      <c r="B26" s="200"/>
      <c r="C26" s="30">
        <f>SUM(C23:C25)</f>
        <v>5380547</v>
      </c>
      <c r="D26" s="30">
        <f>SUM(D23:D25)</f>
        <v>2724938</v>
      </c>
    </row>
    <row r="27" spans="1:4">
      <c r="A27" s="142"/>
      <c r="B27" s="201"/>
      <c r="C27" s="64"/>
      <c r="D27" s="82"/>
    </row>
    <row r="28" spans="1:4">
      <c r="A28" s="143" t="s">
        <v>109</v>
      </c>
      <c r="B28" s="143"/>
      <c r="C28" s="64"/>
      <c r="D28" s="82"/>
    </row>
    <row r="29" spans="1:4" ht="13.8" thickBot="1">
      <c r="A29" s="29" t="s">
        <v>110</v>
      </c>
      <c r="B29" s="151"/>
      <c r="C29" s="30">
        <v>0</v>
      </c>
      <c r="D29" s="63">
        <v>0</v>
      </c>
    </row>
    <row r="30" spans="1:4">
      <c r="A30" s="143" t="s">
        <v>36</v>
      </c>
      <c r="B30" s="143"/>
      <c r="C30" s="83">
        <f>SUM(C26:C29)</f>
        <v>5380547</v>
      </c>
      <c r="D30" s="83">
        <f>SUM(D26:D29)</f>
        <v>2724938</v>
      </c>
    </row>
    <row r="31" spans="1:4">
      <c r="A31" s="142"/>
      <c r="B31" s="142"/>
      <c r="C31" s="64"/>
      <c r="D31" s="82"/>
    </row>
    <row r="32" spans="1:4">
      <c r="A32" s="84" t="s">
        <v>37</v>
      </c>
      <c r="B32" s="84"/>
      <c r="C32" s="4"/>
      <c r="D32" s="70"/>
    </row>
    <row r="33" spans="1:4">
      <c r="A33" s="85" t="s">
        <v>38</v>
      </c>
      <c r="B33" s="85"/>
      <c r="C33" s="86">
        <v>5380530</v>
      </c>
      <c r="D33" s="86">
        <v>2724938</v>
      </c>
    </row>
    <row r="34" spans="1:4" ht="13.8" thickBot="1">
      <c r="A34" s="87" t="s">
        <v>14</v>
      </c>
      <c r="B34" s="152"/>
      <c r="C34" s="88">
        <v>17</v>
      </c>
      <c r="D34" s="88">
        <v>0</v>
      </c>
    </row>
    <row r="35" spans="1:4" ht="13.8" thickBot="1">
      <c r="A35" s="89"/>
      <c r="B35" s="89"/>
      <c r="C35" s="90">
        <f>SUM(C33:C34)</f>
        <v>5380547</v>
      </c>
      <c r="D35" s="90">
        <f>SUM(D33:D34)</f>
        <v>2724938</v>
      </c>
    </row>
    <row r="36" spans="1:4" ht="13.8" thickTop="1">
      <c r="A36" s="81"/>
      <c r="B36" s="81"/>
      <c r="C36" s="65">
        <f>C35-C30</f>
        <v>0</v>
      </c>
      <c r="D36" s="65">
        <f>D35-D30</f>
        <v>0</v>
      </c>
    </row>
    <row r="38" spans="1:4">
      <c r="A38" s="130" t="s">
        <v>85</v>
      </c>
      <c r="B38" s="130"/>
      <c r="C38" s="161">
        <f>C40+C43</f>
        <v>3.6908525551410817E-2</v>
      </c>
      <c r="D38" s="132">
        <f>D40+D43</f>
        <v>1.8692048187481738E-2</v>
      </c>
    </row>
    <row r="39" spans="1:4">
      <c r="A39" s="131" t="s">
        <v>86</v>
      </c>
      <c r="B39" s="131"/>
      <c r="C39" s="2"/>
      <c r="D39" s="2"/>
    </row>
    <row r="40" spans="1:4">
      <c r="A40" s="131" t="s">
        <v>87</v>
      </c>
      <c r="B40" s="131"/>
      <c r="C40" s="133">
        <f>C41+C42</f>
        <v>3.6908525551410817E-2</v>
      </c>
      <c r="D40" s="133">
        <f>D41+D42</f>
        <v>1.8692048187481738E-2</v>
      </c>
    </row>
    <row r="41" spans="1:4">
      <c r="A41" s="131" t="s">
        <v>88</v>
      </c>
      <c r="B41" s="131"/>
      <c r="C41" s="133">
        <f>C35/145780600</f>
        <v>3.6908525551410817E-2</v>
      </c>
      <c r="D41" s="133">
        <f>D35/145780600</f>
        <v>1.8692048187481738E-2</v>
      </c>
    </row>
    <row r="42" spans="1:4">
      <c r="A42" s="131" t="s">
        <v>89</v>
      </c>
      <c r="B42" s="131"/>
      <c r="C42" s="134">
        <v>0</v>
      </c>
      <c r="D42" s="134">
        <v>0</v>
      </c>
    </row>
    <row r="43" spans="1:4">
      <c r="A43" s="131" t="s">
        <v>90</v>
      </c>
      <c r="B43" s="131"/>
      <c r="C43" s="134">
        <v>0</v>
      </c>
      <c r="D43" s="134">
        <v>0</v>
      </c>
    </row>
    <row r="44" spans="1:4">
      <c r="A44" s="131" t="s">
        <v>88</v>
      </c>
      <c r="B44" s="131"/>
      <c r="C44" s="134">
        <v>0</v>
      </c>
      <c r="D44" s="134">
        <v>0</v>
      </c>
    </row>
    <row r="45" spans="1:4">
      <c r="A45" s="131" t="s">
        <v>89</v>
      </c>
      <c r="B45" s="131"/>
      <c r="C45" s="134">
        <v>0</v>
      </c>
      <c r="D45" s="134">
        <v>0</v>
      </c>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view="pageBreakPreview" topLeftCell="A22" zoomScale="80" zoomScaleNormal="70" zoomScaleSheetLayoutView="80" workbookViewId="0">
      <selection activeCell="B23" sqref="B23"/>
    </sheetView>
  </sheetViews>
  <sheetFormatPr defaultColWidth="9.109375" defaultRowHeight="13.2"/>
  <cols>
    <col min="1" max="1" width="56.44140625" style="94" customWidth="1"/>
    <col min="2" max="2" width="18.109375" style="68" bestFit="1" customWidth="1"/>
    <col min="3" max="3" width="18.109375" style="68" customWidth="1"/>
    <col min="4" max="16384" width="9.109375" style="68"/>
  </cols>
  <sheetData>
    <row r="1" spans="1:3" ht="48" customHeight="1">
      <c r="A1" s="59" t="s">
        <v>62</v>
      </c>
      <c r="B1" s="202" t="s">
        <v>63</v>
      </c>
      <c r="C1" s="202"/>
    </row>
    <row r="2" spans="1:3">
      <c r="A2" s="13"/>
      <c r="B2" s="13"/>
      <c r="C2" s="13"/>
    </row>
    <row r="3" spans="1:3">
      <c r="A3" s="3" t="s">
        <v>77</v>
      </c>
      <c r="B3" s="13"/>
      <c r="C3" s="13"/>
    </row>
    <row r="4" spans="1:3">
      <c r="A4" s="66" t="s">
        <v>130</v>
      </c>
      <c r="B4" s="13"/>
      <c r="C4" s="13"/>
    </row>
    <row r="7" spans="1:3" ht="45" customHeight="1">
      <c r="A7" s="99"/>
      <c r="B7" s="203" t="s">
        <v>131</v>
      </c>
      <c r="C7" s="204"/>
    </row>
    <row r="8" spans="1:3" ht="13.8" thickBot="1">
      <c r="A8" s="100" t="s">
        <v>0</v>
      </c>
      <c r="B8" s="77" t="s">
        <v>124</v>
      </c>
      <c r="C8" s="78" t="s">
        <v>107</v>
      </c>
    </row>
    <row r="9" spans="1:3">
      <c r="A9" s="91" t="s">
        <v>41</v>
      </c>
      <c r="B9" s="95"/>
      <c r="C9" s="95"/>
    </row>
    <row r="10" spans="1:3" ht="26.4">
      <c r="A10" s="92" t="s">
        <v>42</v>
      </c>
      <c r="B10" s="102">
        <v>5463225</v>
      </c>
      <c r="C10" s="102">
        <v>2624855</v>
      </c>
    </row>
    <row r="11" spans="1:3" ht="26.4">
      <c r="A11" s="140" t="s">
        <v>43</v>
      </c>
      <c r="B11" s="141"/>
      <c r="C11" s="141"/>
    </row>
    <row r="12" spans="1:3">
      <c r="A12" s="92" t="s">
        <v>44</v>
      </c>
      <c r="B12" s="102">
        <f>SUM(B10:B11)</f>
        <v>5463225</v>
      </c>
      <c r="C12" s="102">
        <f>SUM(C10:C11)</f>
        <v>2624855</v>
      </c>
    </row>
    <row r="13" spans="1:3">
      <c r="A13" s="92"/>
      <c r="B13" s="102"/>
      <c r="C13" s="102"/>
    </row>
    <row r="14" spans="1:3">
      <c r="A14" s="91" t="s">
        <v>45</v>
      </c>
      <c r="B14" s="103"/>
      <c r="C14" s="103"/>
    </row>
    <row r="15" spans="1:3">
      <c r="A15" s="92" t="s">
        <v>46</v>
      </c>
      <c r="B15" s="102">
        <v>1233082</v>
      </c>
      <c r="C15" s="102">
        <v>1160579</v>
      </c>
    </row>
    <row r="16" spans="1:3">
      <c r="A16" s="92" t="s">
        <v>91</v>
      </c>
      <c r="B16" s="102">
        <v>43036</v>
      </c>
      <c r="C16" s="102">
        <v>28018</v>
      </c>
    </row>
    <row r="17" spans="1:3">
      <c r="A17" s="92" t="s">
        <v>104</v>
      </c>
      <c r="B17" s="102">
        <v>0</v>
      </c>
      <c r="C17" s="102">
        <v>-192</v>
      </c>
    </row>
    <row r="18" spans="1:3">
      <c r="A18" s="92" t="s">
        <v>92</v>
      </c>
      <c r="B18" s="102">
        <v>19083</v>
      </c>
      <c r="C18" s="102">
        <v>1776</v>
      </c>
    </row>
    <row r="19" spans="1:3">
      <c r="A19" s="92" t="s">
        <v>33</v>
      </c>
      <c r="B19" s="102">
        <v>-433141</v>
      </c>
      <c r="C19" s="102">
        <v>-433060</v>
      </c>
    </row>
    <row r="20" spans="1:3">
      <c r="A20" s="92" t="s">
        <v>47</v>
      </c>
      <c r="B20" s="102">
        <v>1512341</v>
      </c>
      <c r="C20" s="102">
        <v>1668731</v>
      </c>
    </row>
    <row r="21" spans="1:3">
      <c r="A21" s="92" t="s">
        <v>48</v>
      </c>
      <c r="B21" s="102">
        <v>2344</v>
      </c>
      <c r="C21" s="102">
        <v>0</v>
      </c>
    </row>
    <row r="22" spans="1:3" ht="13.8" thickBot="1">
      <c r="A22" s="108" t="s">
        <v>78</v>
      </c>
      <c r="B22" s="107">
        <v>1461395</v>
      </c>
      <c r="C22" s="107">
        <v>-775486</v>
      </c>
    </row>
    <row r="23" spans="1:3">
      <c r="A23" s="92"/>
      <c r="B23" s="102">
        <f>SUM(B12:B22)</f>
        <v>9301365</v>
      </c>
      <c r="C23" s="102">
        <f>SUM(C12:C22)</f>
        <v>4275221</v>
      </c>
    </row>
    <row r="24" spans="1:3">
      <c r="A24" s="92" t="s">
        <v>96</v>
      </c>
      <c r="B24" s="102">
        <v>-1136</v>
      </c>
      <c r="C24" s="102">
        <v>-44590</v>
      </c>
    </row>
    <row r="25" spans="1:3">
      <c r="A25" s="92" t="s">
        <v>49</v>
      </c>
      <c r="B25" s="102">
        <v>580816</v>
      </c>
      <c r="C25" s="102">
        <v>20446</v>
      </c>
    </row>
    <row r="26" spans="1:3" ht="13.8" thickBot="1">
      <c r="A26" s="106" t="s">
        <v>50</v>
      </c>
      <c r="B26" s="107">
        <v>-1645167</v>
      </c>
      <c r="C26" s="107">
        <v>-1485323</v>
      </c>
    </row>
    <row r="27" spans="1:3" ht="27" thickBot="1">
      <c r="A27" s="109" t="s">
        <v>51</v>
      </c>
      <c r="B27" s="110">
        <f>SUM(B23:B26)</f>
        <v>8235878</v>
      </c>
      <c r="C27" s="111">
        <f>SUM(C23:C26)</f>
        <v>2765754</v>
      </c>
    </row>
    <row r="28" spans="1:3">
      <c r="A28" s="93"/>
      <c r="B28" s="104"/>
      <c r="C28" s="104"/>
    </row>
    <row r="29" spans="1:3">
      <c r="A29" s="91" t="s">
        <v>52</v>
      </c>
      <c r="B29" s="103"/>
      <c r="C29" s="102"/>
    </row>
    <row r="30" spans="1:3" ht="26.4">
      <c r="A30" s="92" t="s">
        <v>93</v>
      </c>
      <c r="B30" s="102">
        <v>-718635</v>
      </c>
      <c r="C30" s="102">
        <v>-418183</v>
      </c>
    </row>
    <row r="31" spans="1:3">
      <c r="A31" s="92" t="s">
        <v>53</v>
      </c>
      <c r="B31" s="102">
        <v>-45928</v>
      </c>
      <c r="C31" s="102">
        <v>-13400</v>
      </c>
    </row>
    <row r="32" spans="1:3">
      <c r="A32" s="92" t="s">
        <v>94</v>
      </c>
      <c r="B32" s="102">
        <v>899785</v>
      </c>
      <c r="C32" s="102">
        <v>72757</v>
      </c>
    </row>
    <row r="33" spans="1:3">
      <c r="A33" s="92" t="s">
        <v>123</v>
      </c>
      <c r="B33" s="102">
        <v>-5874215</v>
      </c>
      <c r="C33" s="102">
        <v>-418950</v>
      </c>
    </row>
    <row r="34" spans="1:3">
      <c r="A34" s="92" t="s">
        <v>133</v>
      </c>
      <c r="B34" s="102">
        <v>-334678251</v>
      </c>
      <c r="C34" s="102">
        <v>-59976760</v>
      </c>
    </row>
    <row r="35" spans="1:3" ht="13.8" thickBot="1">
      <c r="A35" s="92" t="s">
        <v>134</v>
      </c>
      <c r="B35" s="102">
        <v>331615948</v>
      </c>
      <c r="C35" s="102">
        <v>60043762</v>
      </c>
    </row>
    <row r="36" spans="1:3" s="96" customFormat="1" ht="27" thickBot="1">
      <c r="A36" s="109" t="s">
        <v>54</v>
      </c>
      <c r="B36" s="110">
        <f>SUM(B30:B35)</f>
        <v>-8801296</v>
      </c>
      <c r="C36" s="111">
        <f>SUM(C30:C35)</f>
        <v>-710774</v>
      </c>
    </row>
    <row r="37" spans="1:3" s="96" customFormat="1">
      <c r="A37" s="93"/>
      <c r="B37" s="104"/>
      <c r="C37" s="104"/>
    </row>
    <row r="38" spans="1:3" s="96" customFormat="1">
      <c r="A38" s="91" t="s">
        <v>55</v>
      </c>
      <c r="B38" s="103"/>
      <c r="C38" s="102"/>
    </row>
    <row r="39" spans="1:3">
      <c r="A39" s="92" t="s">
        <v>57</v>
      </c>
      <c r="B39" s="102">
        <v>0</v>
      </c>
      <c r="C39" s="102">
        <v>0</v>
      </c>
    </row>
    <row r="40" spans="1:3">
      <c r="A40" s="92" t="s">
        <v>95</v>
      </c>
      <c r="B40" s="102">
        <v>-1709586</v>
      </c>
      <c r="C40" s="102">
        <v>-885006</v>
      </c>
    </row>
    <row r="41" spans="1:3" ht="13.8" thickBot="1">
      <c r="A41" s="92" t="s">
        <v>56</v>
      </c>
      <c r="B41" s="102">
        <v>-16016</v>
      </c>
      <c r="C41" s="102">
        <v>-127368</v>
      </c>
    </row>
    <row r="42" spans="1:3" ht="23.25" customHeight="1" thickBot="1">
      <c r="A42" s="112" t="s">
        <v>58</v>
      </c>
      <c r="B42" s="110">
        <f>SUM(B39:B41)</f>
        <v>-1725602</v>
      </c>
      <c r="C42" s="110">
        <f>SUM(C39:C41)</f>
        <v>-1012374</v>
      </c>
    </row>
    <row r="43" spans="1:3" ht="26.4">
      <c r="A43" s="93" t="s">
        <v>59</v>
      </c>
      <c r="B43" s="104">
        <f>B42+B36+B27</f>
        <v>-2291020</v>
      </c>
      <c r="C43" s="104">
        <f>C42+C36+C27</f>
        <v>1042606</v>
      </c>
    </row>
    <row r="44" spans="1:3">
      <c r="A44" s="92" t="s">
        <v>60</v>
      </c>
      <c r="B44" s="102">
        <v>-527</v>
      </c>
      <c r="C44" s="102">
        <v>0</v>
      </c>
    </row>
    <row r="45" spans="1:3" ht="13.8" thickBot="1">
      <c r="A45" s="106" t="s">
        <v>61</v>
      </c>
      <c r="B45" s="107">
        <v>2906104</v>
      </c>
      <c r="C45" s="107">
        <v>157754</v>
      </c>
    </row>
    <row r="46" spans="1:3" ht="13.8" thickBot="1">
      <c r="A46" s="113" t="s">
        <v>97</v>
      </c>
      <c r="B46" s="114">
        <f>B45+B43+B44</f>
        <v>614557</v>
      </c>
      <c r="C46" s="114">
        <f>C45+C43</f>
        <v>1200360</v>
      </c>
    </row>
    <row r="47" spans="1:3">
      <c r="A47" s="97"/>
      <c r="B47" s="105">
        <f>B46-'Отчет о фин положении'!C26</f>
        <v>0</v>
      </c>
      <c r="C47" s="105"/>
    </row>
    <row r="48" spans="1:3">
      <c r="B48" s="98"/>
      <c r="C48" s="98"/>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tabSelected="1" view="pageBreakPreview" zoomScale="80" zoomScaleNormal="80" zoomScaleSheetLayoutView="80" workbookViewId="0">
      <selection activeCell="A23" sqref="A23"/>
    </sheetView>
  </sheetViews>
  <sheetFormatPr defaultColWidth="8.88671875" defaultRowHeight="13.2"/>
  <cols>
    <col min="1" max="1" width="48.109375" style="1" customWidth="1"/>
    <col min="2" max="6" width="18.6640625" style="1" customWidth="1"/>
    <col min="7" max="16384" width="8.88671875" style="1"/>
  </cols>
  <sheetData>
    <row r="1" spans="1:6" ht="55.2" customHeight="1">
      <c r="A1" s="59" t="s">
        <v>62</v>
      </c>
      <c r="E1" s="202" t="s">
        <v>63</v>
      </c>
      <c r="F1" s="202"/>
    </row>
    <row r="3" spans="1:6">
      <c r="A3" s="3" t="s">
        <v>132</v>
      </c>
    </row>
    <row r="4" spans="1:6">
      <c r="A4" s="66" t="s">
        <v>130</v>
      </c>
    </row>
    <row r="6" spans="1:6" ht="13.8" thickBot="1">
      <c r="A6" s="115"/>
      <c r="B6" s="205" t="s">
        <v>75</v>
      </c>
      <c r="C6" s="205"/>
      <c r="D6" s="205"/>
      <c r="E6" s="206" t="s">
        <v>79</v>
      </c>
      <c r="F6" s="206" t="s">
        <v>76</v>
      </c>
    </row>
    <row r="7" spans="1:6" ht="53.4" thickBot="1">
      <c r="A7" s="100" t="s">
        <v>0</v>
      </c>
      <c r="B7" s="101" t="s">
        <v>80</v>
      </c>
      <c r="C7" s="116" t="s">
        <v>81</v>
      </c>
      <c r="D7" s="117" t="s">
        <v>39</v>
      </c>
      <c r="E7" s="207"/>
      <c r="F7" s="208"/>
    </row>
    <row r="8" spans="1:6">
      <c r="A8" s="67" t="s">
        <v>82</v>
      </c>
      <c r="B8" s="67"/>
      <c r="C8" s="67"/>
      <c r="D8" s="66"/>
      <c r="E8" s="67"/>
      <c r="F8" s="66"/>
    </row>
    <row r="9" spans="1:6" ht="13.8" thickBot="1">
      <c r="A9" s="118" t="s">
        <v>108</v>
      </c>
      <c r="B9" s="119">
        <v>5774370</v>
      </c>
      <c r="C9" s="119">
        <v>8687389</v>
      </c>
      <c r="D9" s="119">
        <f>SUM(B9:C9)</f>
        <v>14461759</v>
      </c>
      <c r="E9" s="119">
        <v>0</v>
      </c>
      <c r="F9" s="119">
        <f>D9+E9</f>
        <v>14461759</v>
      </c>
    </row>
    <row r="10" spans="1:6">
      <c r="A10" s="67" t="s">
        <v>82</v>
      </c>
      <c r="B10" s="120"/>
      <c r="C10" s="120"/>
      <c r="D10" s="120"/>
      <c r="E10" s="120">
        <v>0</v>
      </c>
      <c r="F10" s="120"/>
    </row>
    <row r="11" spans="1:6">
      <c r="A11" s="67" t="s">
        <v>128</v>
      </c>
      <c r="B11" s="120">
        <v>0</v>
      </c>
      <c r="C11" s="120">
        <v>0</v>
      </c>
      <c r="D11" s="120">
        <f>SUM(B11:C11)</f>
        <v>0</v>
      </c>
      <c r="E11" s="120">
        <v>0</v>
      </c>
      <c r="F11" s="120">
        <f>D11+E11</f>
        <v>0</v>
      </c>
    </row>
    <row r="12" spans="1:6">
      <c r="A12" s="67" t="s">
        <v>83</v>
      </c>
      <c r="B12" s="121">
        <v>0</v>
      </c>
      <c r="C12" s="120">
        <f>'Отчет о совокупном доходе'!D33</f>
        <v>2724938</v>
      </c>
      <c r="D12" s="120">
        <f>SUM(B12:C12)</f>
        <v>2724938</v>
      </c>
      <c r="E12" s="120">
        <v>0</v>
      </c>
      <c r="F12" s="120">
        <f>D12+E12</f>
        <v>2724938</v>
      </c>
    </row>
    <row r="13" spans="1:6" ht="13.8" thickBot="1">
      <c r="A13" s="145" t="s">
        <v>84</v>
      </c>
      <c r="B13" s="146">
        <f>B12</f>
        <v>0</v>
      </c>
      <c r="C13" s="146">
        <f t="shared" ref="C13:F13" si="0">C12</f>
        <v>2724938</v>
      </c>
      <c r="D13" s="146">
        <f t="shared" si="0"/>
        <v>2724938</v>
      </c>
      <c r="E13" s="146">
        <f t="shared" si="0"/>
        <v>0</v>
      </c>
      <c r="F13" s="146">
        <f t="shared" si="0"/>
        <v>2724938</v>
      </c>
    </row>
    <row r="14" spans="1:6">
      <c r="A14" s="144" t="s">
        <v>40</v>
      </c>
      <c r="B14" s="136"/>
      <c r="C14" s="136"/>
      <c r="D14" s="136">
        <f>SUM(B14:C14)</f>
        <v>0</v>
      </c>
      <c r="E14" s="137">
        <v>0</v>
      </c>
      <c r="F14" s="136">
        <f>D14+E14</f>
        <v>0</v>
      </c>
    </row>
    <row r="15" spans="1:6" ht="13.8" thickBot="1">
      <c r="A15" s="145" t="s">
        <v>135</v>
      </c>
      <c r="B15" s="147">
        <f>B9+B13+B14</f>
        <v>5774370</v>
      </c>
      <c r="C15" s="147">
        <f>C9+C13+C14</f>
        <v>11412327</v>
      </c>
      <c r="D15" s="147">
        <f>D9+D13+D14</f>
        <v>17186697</v>
      </c>
      <c r="E15" s="147">
        <f>E9+E11+E13+E14</f>
        <v>0</v>
      </c>
      <c r="F15" s="147">
        <f>F9+F11+F13+F14</f>
        <v>17186697</v>
      </c>
    </row>
    <row r="16" spans="1:6">
      <c r="A16" s="123" t="s">
        <v>82</v>
      </c>
      <c r="B16" s="122"/>
      <c r="C16" s="122"/>
      <c r="D16" s="122"/>
      <c r="E16" s="122"/>
      <c r="F16" s="129"/>
    </row>
    <row r="17" spans="1:6">
      <c r="A17" s="66"/>
      <c r="B17" s="4"/>
      <c r="C17" s="4"/>
      <c r="D17" s="4"/>
      <c r="E17" s="4"/>
      <c r="F17" s="4"/>
    </row>
    <row r="18" spans="1:6" ht="13.8" thickBot="1">
      <c r="A18" s="124" t="s">
        <v>125</v>
      </c>
      <c r="B18" s="125">
        <f>'Отчет о фин положении'!D33</f>
        <v>5774370</v>
      </c>
      <c r="C18" s="125">
        <f>'Отчет о фин положении'!D35</f>
        <v>15746274</v>
      </c>
      <c r="D18" s="125">
        <f>B18+C18</f>
        <v>21520644</v>
      </c>
      <c r="E18" s="125">
        <f>'Отчет о фин положении'!D34</f>
        <v>0</v>
      </c>
      <c r="F18" s="125">
        <f>D18+E18</f>
        <v>21520644</v>
      </c>
    </row>
    <row r="19" spans="1:6">
      <c r="A19" s="66" t="s">
        <v>82</v>
      </c>
      <c r="B19" s="121"/>
      <c r="C19" s="121"/>
      <c r="D19" s="121"/>
      <c r="E19" s="121"/>
      <c r="F19" s="121"/>
    </row>
    <row r="20" spans="1:6" ht="13.8" thickBot="1">
      <c r="A20" s="66" t="s">
        <v>83</v>
      </c>
      <c r="B20" s="121">
        <v>0</v>
      </c>
      <c r="C20" s="121">
        <f>'Отчет о совокупном доходе'!C33</f>
        <v>5380530</v>
      </c>
      <c r="D20" s="121">
        <f>SUM(B20:C20)</f>
        <v>5380530</v>
      </c>
      <c r="E20" s="121">
        <f>'Отчет о совокупном доходе'!C34</f>
        <v>17</v>
      </c>
      <c r="F20" s="121">
        <f>D20+E20</f>
        <v>5380547</v>
      </c>
    </row>
    <row r="21" spans="1:6">
      <c r="A21" s="123" t="s">
        <v>84</v>
      </c>
      <c r="B21" s="126">
        <f>B20</f>
        <v>0</v>
      </c>
      <c r="C21" s="126">
        <f t="shared" ref="C21:F21" si="1">C20</f>
        <v>5380530</v>
      </c>
      <c r="D21" s="126">
        <f t="shared" si="1"/>
        <v>5380530</v>
      </c>
      <c r="E21" s="126">
        <f t="shared" si="1"/>
        <v>17</v>
      </c>
      <c r="F21" s="126">
        <f t="shared" si="1"/>
        <v>5380547</v>
      </c>
    </row>
    <row r="22" spans="1:6" ht="13.8" thickBot="1">
      <c r="A22" s="124" t="s">
        <v>40</v>
      </c>
      <c r="B22" s="127">
        <v>0</v>
      </c>
      <c r="C22" s="127"/>
      <c r="D22" s="127">
        <f>B22+C22</f>
        <v>0</v>
      </c>
      <c r="E22" s="127"/>
      <c r="F22" s="127">
        <f>E22+D22</f>
        <v>0</v>
      </c>
    </row>
    <row r="23" spans="1:6" ht="13.8" thickBot="1">
      <c r="A23" s="148" t="s">
        <v>129</v>
      </c>
      <c r="B23" s="149">
        <f>B18+B21+B22</f>
        <v>5774370</v>
      </c>
      <c r="C23" s="154">
        <f>C18+C21+C22</f>
        <v>21126804</v>
      </c>
      <c r="D23" s="149">
        <f>D18+D21+D22</f>
        <v>26901174</v>
      </c>
      <c r="E23" s="149">
        <f>E18+E21+E22</f>
        <v>17</v>
      </c>
      <c r="F23" s="149">
        <f>F18+F21+F22</f>
        <v>26901191</v>
      </c>
    </row>
    <row r="24" spans="1:6">
      <c r="F24" s="128">
        <f>F23-'Отчет о фин положении'!C38</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2022-08-11T08:39:45Z</dcterms:modified>
</cp:coreProperties>
</file>