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Q\MCM cons (KASE)\"/>
    </mc:Choice>
  </mc:AlternateContent>
  <bookViews>
    <workbookView xWindow="0" yWindow="0" windowWidth="23040" windowHeight="9408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'[25]yO302.1'!#REF!</definedName>
    <definedName name="cd">'[25]yO302.1'!#REF!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'[25]yO302.1'!#REF!</definedName>
    <definedName name="cis">'[25]yO302.1'!#REF!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'[25]yO302.1'!#REF!</definedName>
    <definedName name="csnab">'[25]yO302.1'!#REF!</definedName>
    <definedName name="ct" localSheetId="2">'[25]yO302.1'!#REF!</definedName>
    <definedName name="ct">'[25]yO302.1'!#REF!</definedName>
    <definedName name="cv" localSheetId="2">'[25]yO302.1'!#REF!</definedName>
    <definedName name="cv">'[25]yO302.1'!#REF!</definedName>
    <definedName name="cvo" localSheetId="2">'[25]yO302.1'!#REF!</definedName>
    <definedName name="cvo">'[25]yO302.1'!#REF!</definedName>
    <definedName name="cyp">'[31]FS-97'!$BA$90</definedName>
    <definedName name="czhs" localSheetId="2">'[25]yO302.1'!#REF!</definedName>
    <definedName name="czhs">'[25]yO302.1'!#REF!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'[25]yO302.1'!#REF!</definedName>
    <definedName name="hozu">'[25]yO302.1'!#REF!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'[25]yO302.1'!#REF!</definedName>
    <definedName name="lvnc">'[25]yO302.1'!#REF!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'[25]yO302.1'!#REF!</definedName>
    <definedName name="pz">'[25]yO302.1'!#REF!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'[25]yO302.1'!#REF!</definedName>
    <definedName name="zheldor">'[25]yO302.1'!#REF!</definedName>
    <definedName name="zheldorizdat" localSheetId="2">'[25]yO302.1'!#REF!</definedName>
    <definedName name="zheldorizdat">'[25]yO302.1'!#REF!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'[25]yO302.1'!#REF!</definedName>
    <definedName name="дмтс">'[25]yO302.1'!#REF!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доходе'!$A$1:$C$47</definedName>
    <definedName name="_xlnm.Print_Area" localSheetId="0">'Отчет о фин положении'!$A$1:$C$67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'[25]yO302.1'!#REF!</definedName>
    <definedName name="см">'[25]yO302.1'!#REF!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'[25]yO302.1'!#REF!</definedName>
    <definedName name="сяры">'[25]yO302.1'!#REF!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B34" i="4" l="1"/>
  <c r="E15" i="6" l="1"/>
  <c r="F14" i="6"/>
  <c r="E14" i="6"/>
  <c r="C60" i="3"/>
  <c r="B60" i="3"/>
  <c r="D23" i="6" l="1"/>
  <c r="D22" i="6" l="1"/>
  <c r="F22" i="6" s="1"/>
  <c r="E23" i="6"/>
  <c r="E20" i="6"/>
  <c r="C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36" i="4"/>
  <c r="B12" i="4"/>
  <c r="B17" i="4" s="1"/>
  <c r="B24" i="4" s="1"/>
  <c r="B27" i="4" s="1"/>
  <c r="B31" i="4" s="1"/>
  <c r="C71" i="3"/>
  <c r="B71" i="3"/>
  <c r="B19" i="3"/>
  <c r="C19" i="3"/>
  <c r="B29" i="3"/>
  <c r="C29" i="3"/>
  <c r="C38" i="3"/>
  <c r="C40" i="3" s="1"/>
  <c r="B49" i="3"/>
  <c r="C49" i="3"/>
  <c r="E24" i="6" l="1"/>
  <c r="B62" i="3"/>
  <c r="B72" i="3" s="1"/>
  <c r="C31" i="3"/>
  <c r="C70" i="3" s="1"/>
  <c r="B42" i="4"/>
  <c r="B41" i="4" s="1"/>
  <c r="B39" i="4" s="1"/>
  <c r="D20" i="6"/>
  <c r="D21" i="6" s="1"/>
  <c r="B24" i="6"/>
  <c r="F9" i="6"/>
  <c r="F15" i="6" s="1"/>
  <c r="D12" i="6"/>
  <c r="D15" i="6" s="1"/>
  <c r="D18" i="6" s="1"/>
  <c r="C43" i="8"/>
  <c r="C37" i="8"/>
  <c r="B43" i="8"/>
  <c r="C12" i="8"/>
  <c r="C23" i="8" s="1"/>
  <c r="C26" i="8" s="1"/>
  <c r="C36" i="4"/>
  <c r="C42" i="4" s="1"/>
  <c r="C41" i="4" s="1"/>
  <c r="C39" i="4" s="1"/>
  <c r="C12" i="4"/>
  <c r="C17" i="4" s="1"/>
  <c r="C24" i="4" s="1"/>
  <c r="C27" i="4" s="1"/>
  <c r="C31" i="4" s="1"/>
  <c r="C62" i="3"/>
  <c r="B31" i="3"/>
  <c r="B70" i="3" s="1"/>
  <c r="B38" i="3"/>
  <c r="B40" i="3" s="1"/>
  <c r="D24" i="6" l="1"/>
  <c r="C21" i="6"/>
  <c r="F18" i="6"/>
  <c r="F16" i="6"/>
  <c r="F20" i="6"/>
  <c r="F21" i="6" s="1"/>
  <c r="C63" i="3"/>
  <c r="C64" i="3" s="1"/>
  <c r="C72" i="3"/>
  <c r="B69" i="3"/>
  <c r="B77" i="3" s="1"/>
  <c r="B66" i="3" s="1"/>
  <c r="C44" i="8"/>
  <c r="C47" i="8" s="1"/>
  <c r="B12" i="8"/>
  <c r="C37" i="4"/>
  <c r="B63" i="3"/>
  <c r="B64" i="3" s="1"/>
  <c r="C69" i="3" l="1"/>
  <c r="C77" i="3" s="1"/>
  <c r="C66" i="3" s="1"/>
  <c r="F24" i="6"/>
  <c r="F25" i="6" s="1"/>
  <c r="B23" i="8"/>
  <c r="B26" i="8" s="1"/>
  <c r="B37" i="8"/>
  <c r="B44" i="8" l="1"/>
  <c r="B47" i="8" s="1"/>
  <c r="B48" i="8" s="1"/>
</calcChain>
</file>

<file path=xl/sharedStrings.xml><?xml version="1.0" encoding="utf-8"?>
<sst xmlns="http://schemas.openxmlformats.org/spreadsheetml/2006/main" count="177" uniqueCount="144">
  <si>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</si>
  <si>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</si>
  <si>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</si>
  <si>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</si>
  <si>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</si>
  <si>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</si>
  <si>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Отложенный налоговый актив</t>
  </si>
  <si>
    <t>Авансы, уплаченные за долгосрочные активы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</si>
  <si>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</si>
  <si>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</si>
  <si>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</si>
  <si>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</si>
  <si>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</si>
  <si>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</si>
  <si>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</si>
  <si>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</si>
  <si>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</si>
  <si>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</si>
  <si>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</si>
  <si>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</si>
  <si>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</si>
  <si>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</si>
  <si>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</si>
  <si>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</si>
  <si>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</si>
  <si>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</si>
  <si>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</si>
  <si>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</si>
  <si>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</si>
  <si>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</si>
  <si>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</si>
  <si>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</si>
  <si>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</si>
  <si>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</si>
  <si>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</si>
  <si>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</si>
  <si>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</si>
  <si>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</si>
  <si>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</si>
  <si>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</si>
  <si>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</si>
  <si>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</si>
  <si>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</si>
  <si>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</si>
  <si>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</si>
  <si>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</si>
  <si>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</si>
  <si>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</si>
  <si>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</si>
  <si>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</si>
  <si>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</si>
  <si>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</si>
  <si>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</si>
  <si>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</si>
  <si>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</si>
  <si>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</si>
  <si>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</si>
  <si>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</si>
  <si>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</si>
  <si>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</si>
  <si>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</si>
  <si>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</si>
  <si>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</si>
  <si>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</si>
  <si>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</si>
  <si>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</si>
  <si>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</si>
  <si>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</si>
  <si>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</si>
  <si>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</si>
  <si>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</si>
  <si>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</si>
  <si>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</si>
  <si>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</si>
  <si>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</si>
  <si>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</si>
  <si>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</si>
  <si>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</si>
  <si>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</si>
  <si>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</si>
  <si>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</si>
  <si>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</si>
  <si>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</si>
  <si>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</si>
  <si>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</si>
  <si>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</si>
  <si>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Денежные средства и их эквиваленты на 31 декабря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</si>
  <si>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</si>
  <si>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</si>
  <si>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</si>
  <si>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</si>
  <si>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</si>
  <si>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</si>
  <si>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</si>
  <si>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</si>
  <si>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</si>
  <si>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</si>
  <si>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</si>
  <si>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</si>
  <si>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</si>
  <si>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2018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</si>
  <si>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</si>
  <si>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</si>
  <si>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</si>
  <si>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</si>
  <si>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</si>
  <si>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</si>
  <si>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</si>
  <si>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</si>
  <si>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</si>
  <si>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</si>
  <si>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</si>
  <si>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</si>
  <si>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</si>
  <si>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</si>
  <si>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</si>
  <si>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</si>
  <si>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</si>
  <si>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</si>
  <si>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Обязательства по финансовой аренде</t>
  </si>
  <si>
    <t>Выбытие неконтрольной доли</t>
  </si>
  <si>
    <t>За три месяца, закончившихся 31 марта 2019 года</t>
  </si>
  <si>
    <t>На 31 марта 2019 года</t>
  </si>
  <si>
    <t>Налог на добавленную стоимость</t>
  </si>
  <si>
    <t>Инвестиции</t>
  </si>
  <si>
    <t>Активы, предназначенные для продажи</t>
  </si>
  <si>
    <t>Предоплата по подоходному налогу</t>
  </si>
  <si>
    <t>Прочие краткосрочные финансовые инвестиции</t>
  </si>
  <si>
    <t>Обязательства по налогу на прибыль</t>
  </si>
  <si>
    <t>2019 года</t>
  </si>
  <si>
    <t>Три месяца, закончившихся 
31 марта</t>
  </si>
  <si>
    <t>-</t>
  </si>
  <si>
    <t>Амортизация нематериальных активов</t>
  </si>
  <si>
    <t>Убыток от выбытия основных средств</t>
  </si>
  <si>
    <t>5.449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</si>
  <si>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</si>
  <si>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</si>
  <si>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</si>
  <si>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</si>
  <si>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</si>
  <si>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</si>
  <si>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31 декабря 2018 года</t>
  </si>
  <si>
    <t>На 1 января 2019 года</t>
  </si>
  <si>
    <t>Восстановление резерва на обесцнение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</si>
</sst>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  <xf numFmtId="0" fontId="302" fillId="0" borderId="0" xfId="0" applyFont="1" applyAlignment="1">
      <alignment horizontal="lef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hakim/Desktop/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ata/My%20Documents/&#1040;&#1089;&#1090;&#1072;&#1085;&#1072;/&#1041;&#1102;&#1076;&#1078;&#1077;&#1090;/&#1041;&#1102;&#1076;&#1078;&#1077;&#1090;%20&#1080;%20&#1073;.&#1087;/&#1073;&#1080;&#1079;&#1085;&#1077;&#1089;-&#1087;&#1083;&#1072;&#1085;&#1099;%20&#1074;%20&#1082;&#1088;&#1072;&#1089;&#1077;/Astana/Documents%20and%20Settings/biryukov/Local%20Settings/Temporary%20Internet%20Files/OLK29/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80;&#1102;&#1085;&#1100;%202009/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3w28wsmxu8n833tyiw8qevyftyrqy6sv4efwaciat9q9v7ypkkmc/Nov%209%2009/cdbaffe68eb9456ea7e971406c439fa8/&#1089;&#1077;&#1085;&#1090;&#1103;&#1073;&#1088;&#1100;%202009_1/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Lyazzat/Monthend/2000/12/Report%20for%20Glen&amp;Alex/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Nursat%202009/Nursat%206%20m%202009/Kazakhtelecom%20forms/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orkmaz/My%20Documents/Budget/2005/Bdz/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rlan.k.aubakirov/My%20Documents/Projects/Nursat/PBC/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1/ACCOUNTS/Fletcher%20Building/Work/2008-2009/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3/a-CLIENTS/Crate%20&amp;%20Stein%20BV/Work/2009/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mbat.Ibrayemova/My%20Documents/Nursat/to%20be%20then%20deleted/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lymkulov/My%20Documents/Audit/Charaltyn/othera/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0;&#1085;%20&#1072;&#1085;&#1072;&#1083;&#1080;&#1079;/&#1041;&#1102;&#1076;&#1078;&#1077;&#1090;%20&#1080;%20&#1040;&#1085;&#1072;&#1083;&#1080;&#1079;%202006/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view="pageBreakPreview" topLeftCell="A49" zoomScale="80" zoomScaleNormal="80" zoomScaleSheetLayoutView="80" workbookViewId="0">
      <selection activeCell="C76" sqref="C76"/>
    </sheetView>
  </sheetViews>
  <sheetFormatPr defaultRowHeight="13.2"/>
  <cols>
    <col min="1" max="1" width="52.88671875" style="1" bestFit="1" customWidth="1"/>
    <col min="2" max="3" width="18.88671875" style="1" customWidth="1"/>
    <col min="4" max="4" width="5.77734375" style="1" customWidth="1"/>
    <col min="5" max="16384" width="8.88671875" style="1"/>
  </cols>
  <sheetData>
    <row r="1" spans="1:4" ht="26.4">
      <c r="A1" s="60" t="s">
        <v>87</v>
      </c>
      <c r="B1" s="150" t="s">
        <v>88</v>
      </c>
      <c r="C1" s="150"/>
    </row>
    <row r="2" spans="1:4">
      <c r="A2" s="36"/>
      <c r="B2" s="70"/>
      <c r="C2" s="71"/>
    </row>
    <row r="3" spans="1:4">
      <c r="A3" s="3" t="s">
        <v>89</v>
      </c>
      <c r="B3" s="70"/>
      <c r="C3" s="56"/>
    </row>
    <row r="4" spans="1:4">
      <c r="A4" s="72" t="s">
        <v>122</v>
      </c>
      <c r="B4" s="70"/>
      <c r="C4" s="70"/>
      <c r="D4" s="2"/>
    </row>
    <row r="5" spans="1:4" ht="13.8" thickBot="1">
      <c r="A5" s="5" t="s">
        <v>0</v>
      </c>
      <c r="B5" s="146">
        <v>43555</v>
      </c>
      <c r="C5" s="147">
        <v>43465</v>
      </c>
      <c r="D5" s="6"/>
    </row>
    <row r="6" spans="1:4">
      <c r="A6" s="7" t="s">
        <v>1</v>
      </c>
      <c r="B6" s="7"/>
      <c r="C6" s="8"/>
      <c r="D6" s="9"/>
    </row>
    <row r="7" spans="1:4">
      <c r="A7" s="7" t="s">
        <v>2</v>
      </c>
      <c r="B7" s="10"/>
      <c r="C7" s="11"/>
      <c r="D7" s="12"/>
    </row>
    <row r="8" spans="1:4">
      <c r="A8" s="13" t="s">
        <v>3</v>
      </c>
      <c r="B8" s="10">
        <v>38622830</v>
      </c>
      <c r="C8" s="14">
        <v>38597725</v>
      </c>
      <c r="D8" s="15"/>
    </row>
    <row r="9" spans="1:4">
      <c r="A9" s="13" t="s">
        <v>4</v>
      </c>
      <c r="B9" s="10">
        <v>273878</v>
      </c>
      <c r="C9" s="14">
        <v>282233</v>
      </c>
      <c r="D9" s="15"/>
    </row>
    <row r="10" spans="1:4">
      <c r="A10" s="16" t="s">
        <v>5</v>
      </c>
      <c r="B10" s="10">
        <v>54182</v>
      </c>
      <c r="C10" s="14">
        <v>58048</v>
      </c>
      <c r="D10" s="15"/>
    </row>
    <row r="11" spans="1:4">
      <c r="A11" s="16" t="s">
        <v>123</v>
      </c>
      <c r="B11" s="10">
        <v>0</v>
      </c>
      <c r="C11" s="14">
        <v>0</v>
      </c>
      <c r="D11" s="15"/>
    </row>
    <row r="12" spans="1:4">
      <c r="A12" s="13" t="s">
        <v>124</v>
      </c>
      <c r="B12" s="10">
        <v>0</v>
      </c>
      <c r="C12" s="14">
        <v>0</v>
      </c>
      <c r="D12" s="15"/>
    </row>
    <row r="13" spans="1:4">
      <c r="A13" s="18" t="s">
        <v>6</v>
      </c>
      <c r="B13" s="10">
        <v>20928</v>
      </c>
      <c r="C13" s="14">
        <v>20928</v>
      </c>
      <c r="D13" s="15"/>
    </row>
    <row r="14" spans="1:4">
      <c r="A14" s="18" t="s">
        <v>7</v>
      </c>
      <c r="B14" s="10">
        <v>2514109</v>
      </c>
      <c r="C14" s="14">
        <v>1842000</v>
      </c>
      <c r="D14" s="15"/>
    </row>
    <row r="15" spans="1:4">
      <c r="A15" s="18" t="s">
        <v>125</v>
      </c>
      <c r="B15" s="10">
        <v>0</v>
      </c>
      <c r="C15" s="14">
        <v>0</v>
      </c>
      <c r="D15" s="15"/>
    </row>
    <row r="16" spans="1:4">
      <c r="A16" s="18" t="s">
        <v>8</v>
      </c>
      <c r="B16" s="10">
        <v>2327382</v>
      </c>
      <c r="C16" s="14">
        <v>2338321</v>
      </c>
      <c r="D16" s="15"/>
    </row>
    <row r="17" spans="1:4">
      <c r="A17" s="18" t="s">
        <v>9</v>
      </c>
      <c r="B17" s="10">
        <v>0</v>
      </c>
      <c r="C17" s="14">
        <v>0</v>
      </c>
      <c r="D17" s="15"/>
    </row>
    <row r="18" spans="1:4" ht="13.8" thickBot="1">
      <c r="A18" s="18" t="s">
        <v>10</v>
      </c>
      <c r="B18" s="10">
        <v>379626</v>
      </c>
      <c r="C18" s="14">
        <v>371831</v>
      </c>
      <c r="D18" s="15"/>
    </row>
    <row r="19" spans="1:4" ht="13.8" thickBot="1">
      <c r="A19" s="19"/>
      <c r="B19" s="20">
        <f>SUM(B8:B18)</f>
        <v>44192935</v>
      </c>
      <c r="C19" s="20">
        <f>SUM(C8:C18)</f>
        <v>43511086</v>
      </c>
      <c r="D19" s="21"/>
    </row>
    <row r="20" spans="1:4">
      <c r="A20" s="7" t="s">
        <v>11</v>
      </c>
      <c r="B20" s="24"/>
      <c r="C20" s="25"/>
      <c r="D20" s="26"/>
    </row>
    <row r="21" spans="1:4">
      <c r="A21" s="16" t="s">
        <v>12</v>
      </c>
      <c r="B21" s="10">
        <v>103967</v>
      </c>
      <c r="C21" s="14">
        <v>63245</v>
      </c>
      <c r="D21" s="15"/>
    </row>
    <row r="22" spans="1:4">
      <c r="A22" s="13" t="s">
        <v>13</v>
      </c>
      <c r="B22" s="10">
        <v>1504758</v>
      </c>
      <c r="C22" s="14">
        <v>1404517</v>
      </c>
      <c r="D22" s="15"/>
    </row>
    <row r="23" spans="1:4">
      <c r="A23" s="27" t="s">
        <v>126</v>
      </c>
      <c r="B23" s="10">
        <v>0</v>
      </c>
      <c r="C23" s="14">
        <v>0</v>
      </c>
      <c r="D23" s="15"/>
    </row>
    <row r="24" spans="1:4">
      <c r="A24" s="16" t="s">
        <v>14</v>
      </c>
      <c r="B24" s="10">
        <v>6523954</v>
      </c>
      <c r="C24" s="14">
        <v>6346802</v>
      </c>
      <c r="D24" s="15"/>
    </row>
    <row r="25" spans="1:4">
      <c r="A25" s="16" t="s">
        <v>15</v>
      </c>
      <c r="B25" s="10">
        <v>1346106</v>
      </c>
      <c r="C25" s="14">
        <v>1053049</v>
      </c>
      <c r="D25" s="15"/>
    </row>
    <row r="26" spans="1:4">
      <c r="A26" s="16" t="s">
        <v>16</v>
      </c>
      <c r="B26" s="10">
        <v>0</v>
      </c>
      <c r="C26" s="14">
        <v>0</v>
      </c>
      <c r="D26" s="15"/>
    </row>
    <row r="27" spans="1:4">
      <c r="A27" s="18" t="s">
        <v>127</v>
      </c>
      <c r="B27" s="10">
        <v>0</v>
      </c>
      <c r="C27" s="14">
        <v>508230</v>
      </c>
      <c r="D27" s="15"/>
    </row>
    <row r="28" spans="1:4" ht="13.8" thickBot="1">
      <c r="A28" s="16" t="s">
        <v>17</v>
      </c>
      <c r="B28" s="10">
        <v>567859</v>
      </c>
      <c r="C28" s="14">
        <v>170301</v>
      </c>
      <c r="D28" s="15"/>
    </row>
    <row r="29" spans="1:4" ht="13.8" thickBot="1">
      <c r="A29" s="19"/>
      <c r="B29" s="20">
        <f>SUM(B21:B28)</f>
        <v>10046644</v>
      </c>
      <c r="C29" s="28">
        <f>SUM(C21:C28)</f>
        <v>9546144</v>
      </c>
      <c r="D29" s="12"/>
    </row>
    <row r="30" spans="1:4" ht="27" thickBot="1">
      <c r="A30" s="29" t="s">
        <v>18</v>
      </c>
      <c r="B30" s="30">
        <v>0</v>
      </c>
      <c r="C30" s="14">
        <v>0</v>
      </c>
      <c r="D30" s="12"/>
    </row>
    <row r="31" spans="1:4" ht="13.8" thickBot="1">
      <c r="A31" s="31" t="s">
        <v>19</v>
      </c>
      <c r="B31" s="32">
        <f>B29+B19+B30</f>
        <v>54239579</v>
      </c>
      <c r="C31" s="33">
        <f>C29+C19+C30</f>
        <v>53057230</v>
      </c>
      <c r="D31" s="12"/>
    </row>
    <row r="32" spans="1:4">
      <c r="A32" s="7"/>
      <c r="B32" s="24"/>
      <c r="C32" s="25"/>
      <c r="D32" s="26"/>
    </row>
    <row r="33" spans="1:4">
      <c r="A33" s="34" t="s">
        <v>20</v>
      </c>
      <c r="B33" s="24"/>
      <c r="C33" s="25"/>
      <c r="D33" s="26"/>
    </row>
    <row r="34" spans="1:4">
      <c r="A34" s="36" t="s">
        <v>21</v>
      </c>
      <c r="B34" s="10"/>
      <c r="C34" s="11"/>
      <c r="D34" s="12"/>
    </row>
    <row r="35" spans="1:4">
      <c r="A35" s="16" t="s">
        <v>22</v>
      </c>
      <c r="B35" s="10">
        <v>5774370</v>
      </c>
      <c r="C35" s="14">
        <v>5774370</v>
      </c>
      <c r="D35" s="15"/>
    </row>
    <row r="36" spans="1:4">
      <c r="A36" s="16" t="s">
        <v>23</v>
      </c>
      <c r="B36" s="10">
        <v>0</v>
      </c>
      <c r="C36" s="14">
        <v>0</v>
      </c>
      <c r="D36" s="15"/>
    </row>
    <row r="37" spans="1:4" ht="13.8" thickBot="1">
      <c r="A37" s="16" t="s">
        <v>24</v>
      </c>
      <c r="B37" s="10">
        <v>7466482</v>
      </c>
      <c r="C37" s="14">
        <v>6243966</v>
      </c>
      <c r="D37" s="37"/>
    </row>
    <row r="38" spans="1:4" ht="13.8" thickBot="1">
      <c r="A38" s="38" t="s">
        <v>25</v>
      </c>
      <c r="B38" s="20">
        <f>SUM(B35:B37)</f>
        <v>13240852</v>
      </c>
      <c r="C38" s="39">
        <f>SUM(C35:C37)</f>
        <v>12018336</v>
      </c>
      <c r="D38" s="15"/>
    </row>
    <row r="39" spans="1:4" ht="13.8" thickBot="1">
      <c r="A39" s="41" t="s">
        <v>26</v>
      </c>
      <c r="B39" s="10">
        <v>0</v>
      </c>
      <c r="C39" s="14">
        <v>0</v>
      </c>
      <c r="D39" s="37"/>
    </row>
    <row r="40" spans="1:4" ht="13.8" thickBot="1">
      <c r="A40" s="42" t="s">
        <v>27</v>
      </c>
      <c r="B40" s="43">
        <f>B38+B39</f>
        <v>13240852</v>
      </c>
      <c r="C40" s="28">
        <f>C38+C39</f>
        <v>12018336</v>
      </c>
      <c r="D40" s="15"/>
    </row>
    <row r="41" spans="1:4">
      <c r="A41" s="36"/>
      <c r="B41" s="10"/>
      <c r="C41" s="11"/>
      <c r="D41" s="12"/>
    </row>
    <row r="42" spans="1:4">
      <c r="A42" s="36" t="s">
        <v>28</v>
      </c>
      <c r="B42" s="10"/>
      <c r="C42" s="11"/>
      <c r="D42" s="12"/>
    </row>
    <row r="43" spans="1:4">
      <c r="A43" s="13" t="s">
        <v>29</v>
      </c>
      <c r="B43" s="10">
        <v>17314610</v>
      </c>
      <c r="C43" s="14">
        <v>18220253</v>
      </c>
      <c r="D43" s="12"/>
    </row>
    <row r="44" spans="1:4">
      <c r="A44" s="13" t="s">
        <v>30</v>
      </c>
      <c r="B44" s="10">
        <v>0</v>
      </c>
      <c r="C44" s="14">
        <v>0</v>
      </c>
      <c r="D44" s="12"/>
    </row>
    <row r="45" spans="1:4">
      <c r="A45" s="144" t="s">
        <v>119</v>
      </c>
      <c r="B45" s="10">
        <v>408451</v>
      </c>
      <c r="C45" s="14">
        <v>618491</v>
      </c>
      <c r="D45" s="12"/>
    </row>
    <row r="46" spans="1:4">
      <c r="A46" s="44" t="s">
        <v>31</v>
      </c>
      <c r="B46" s="10">
        <v>913536</v>
      </c>
      <c r="C46" s="14">
        <v>1250748</v>
      </c>
      <c r="D46" s="12"/>
    </row>
    <row r="47" spans="1:4">
      <c r="A47" s="13" t="s">
        <v>33</v>
      </c>
      <c r="B47" s="10">
        <v>438669</v>
      </c>
      <c r="C47" s="14">
        <v>438669</v>
      </c>
      <c r="D47" s="12"/>
    </row>
    <row r="48" spans="1:4" ht="13.8" thickBot="1">
      <c r="A48" s="16" t="s">
        <v>32</v>
      </c>
      <c r="B48" s="10">
        <v>651847</v>
      </c>
      <c r="C48" s="14">
        <v>651847</v>
      </c>
      <c r="D48" s="12"/>
    </row>
    <row r="49" spans="1:4" ht="13.8" thickBot="1">
      <c r="A49" s="45"/>
      <c r="B49" s="46">
        <f>SUM(B43:B48)</f>
        <v>19727113</v>
      </c>
      <c r="C49" s="47">
        <f>SUM(C43:C48)</f>
        <v>21180008</v>
      </c>
      <c r="D49" s="48"/>
    </row>
    <row r="50" spans="1:4">
      <c r="A50" s="35"/>
      <c r="B50" s="50"/>
      <c r="C50" s="49"/>
      <c r="D50" s="49"/>
    </row>
    <row r="51" spans="1:4">
      <c r="A51" s="36" t="s">
        <v>34</v>
      </c>
      <c r="B51" s="24"/>
      <c r="C51" s="25"/>
      <c r="D51" s="26"/>
    </row>
    <row r="52" spans="1:4">
      <c r="A52" s="13" t="s">
        <v>35</v>
      </c>
      <c r="B52" s="10">
        <v>14465482</v>
      </c>
      <c r="C52" s="14">
        <v>13595576</v>
      </c>
      <c r="D52" s="12"/>
    </row>
    <row r="53" spans="1:4">
      <c r="A53" s="13" t="s">
        <v>36</v>
      </c>
      <c r="B53" s="10">
        <v>163509</v>
      </c>
      <c r="C53" s="14">
        <v>19230</v>
      </c>
      <c r="D53" s="12"/>
    </row>
    <row r="54" spans="1:4">
      <c r="A54" s="13" t="s">
        <v>37</v>
      </c>
      <c r="B54" s="10">
        <v>853873</v>
      </c>
      <c r="C54" s="14">
        <v>897318</v>
      </c>
      <c r="D54" s="12"/>
    </row>
    <row r="55" spans="1:4">
      <c r="A55" s="13" t="s">
        <v>38</v>
      </c>
      <c r="B55" s="10">
        <v>2018464</v>
      </c>
      <c r="C55" s="14">
        <v>2211248</v>
      </c>
      <c r="D55" s="12"/>
    </row>
    <row r="56" spans="1:4">
      <c r="A56" s="13" t="s">
        <v>39</v>
      </c>
      <c r="B56" s="10">
        <v>1060</v>
      </c>
      <c r="C56" s="14">
        <v>1060</v>
      </c>
      <c r="D56" s="12"/>
    </row>
    <row r="57" spans="1:4">
      <c r="A57" s="13" t="s">
        <v>40</v>
      </c>
      <c r="B57" s="10">
        <v>0</v>
      </c>
      <c r="C57" s="14">
        <v>0</v>
      </c>
      <c r="D57" s="12"/>
    </row>
    <row r="58" spans="1:4">
      <c r="A58" s="13" t="s">
        <v>128</v>
      </c>
      <c r="B58" s="10">
        <v>1753</v>
      </c>
      <c r="C58" s="14">
        <v>1753</v>
      </c>
      <c r="D58" s="12"/>
    </row>
    <row r="59" spans="1:4" ht="13.8" thickBot="1">
      <c r="A59" s="13" t="s">
        <v>41</v>
      </c>
      <c r="B59" s="10">
        <v>3767473</v>
      </c>
      <c r="C59" s="14">
        <v>3132701</v>
      </c>
      <c r="D59" s="12"/>
    </row>
    <row r="60" spans="1:4" ht="13.8" thickBot="1">
      <c r="A60" s="19"/>
      <c r="B60" s="20">
        <f>SUM(B52:B59)</f>
        <v>21271614</v>
      </c>
      <c r="C60" s="20">
        <f>SUM(C52:C59)</f>
        <v>19858886</v>
      </c>
      <c r="D60" s="22"/>
    </row>
    <row r="61" spans="1:4" ht="40.200000000000003" thickBot="1">
      <c r="A61" s="51" t="s">
        <v>42</v>
      </c>
      <c r="B61" s="20">
        <v>0</v>
      </c>
      <c r="C61" s="14">
        <v>0</v>
      </c>
      <c r="D61" s="22"/>
    </row>
    <row r="62" spans="1:4" ht="13.8" thickBot="1">
      <c r="A62" s="19"/>
      <c r="B62" s="20">
        <f>B49+B60+B61</f>
        <v>40998727</v>
      </c>
      <c r="C62" s="20">
        <f>C49+C60+C61</f>
        <v>41038894</v>
      </c>
      <c r="D62" s="21"/>
    </row>
    <row r="63" spans="1:4" ht="13.8" thickBot="1">
      <c r="A63" s="45" t="s">
        <v>43</v>
      </c>
      <c r="B63" s="20">
        <f>B40+B62</f>
        <v>54239579</v>
      </c>
      <c r="C63" s="20">
        <f>C40+C62</f>
        <v>53057230</v>
      </c>
      <c r="D63" s="21"/>
    </row>
    <row r="64" spans="1:4">
      <c r="A64" s="52"/>
      <c r="B64" s="53">
        <f>ROUND(B63-B31,0)</f>
        <v>0</v>
      </c>
      <c r="C64" s="54">
        <f>C63-C31</f>
        <v>0</v>
      </c>
      <c r="D64" s="55"/>
    </row>
    <row r="66" spans="1:3">
      <c r="A66" s="73" t="s">
        <v>90</v>
      </c>
      <c r="B66" s="76">
        <f>B77</f>
        <v>90</v>
      </c>
      <c r="C66" s="76">
        <f>C77</f>
        <v>82</v>
      </c>
    </row>
    <row r="69" spans="1:3">
      <c r="A69" s="74" t="s">
        <v>91</v>
      </c>
      <c r="B69" s="70">
        <f>B70-B71-B72-B73</f>
        <v>13186670</v>
      </c>
      <c r="C69" s="70">
        <f>C70-C71-C72-C73</f>
        <v>11960288</v>
      </c>
    </row>
    <row r="70" spans="1:3">
      <c r="A70" s="74" t="s">
        <v>92</v>
      </c>
      <c r="B70" s="17">
        <f>B31</f>
        <v>54239579</v>
      </c>
      <c r="C70" s="17">
        <f>C31</f>
        <v>53057230</v>
      </c>
    </row>
    <row r="71" spans="1:3">
      <c r="A71" s="74" t="s">
        <v>93</v>
      </c>
      <c r="B71" s="17">
        <f>B10</f>
        <v>54182</v>
      </c>
      <c r="C71" s="17">
        <f>C10</f>
        <v>58048</v>
      </c>
    </row>
    <row r="72" spans="1:3">
      <c r="A72" s="74" t="s">
        <v>94</v>
      </c>
      <c r="B72" s="17">
        <f>B62</f>
        <v>40998727</v>
      </c>
      <c r="C72" s="17">
        <f>C62</f>
        <v>41038894</v>
      </c>
    </row>
    <row r="73" spans="1:3">
      <c r="A73" s="74" t="s">
        <v>95</v>
      </c>
      <c r="B73" s="1">
        <v>0</v>
      </c>
      <c r="C73" s="1">
        <v>0</v>
      </c>
    </row>
    <row r="74" spans="1:3">
      <c r="A74" s="13"/>
    </row>
    <row r="75" spans="1:3">
      <c r="A75" s="74" t="s">
        <v>96</v>
      </c>
      <c r="B75" s="70">
        <v>145780600</v>
      </c>
      <c r="C75" s="70">
        <v>145780600</v>
      </c>
    </row>
    <row r="76" spans="1:3">
      <c r="A76" s="13"/>
    </row>
    <row r="77" spans="1:3">
      <c r="A77" s="74" t="s">
        <v>97</v>
      </c>
      <c r="B77" s="75">
        <f>ROUND(B69/B75*1000,0)</f>
        <v>90</v>
      </c>
      <c r="C77" s="75">
        <f>ROUND(C69/C75*1000,0)</f>
        <v>82</v>
      </c>
    </row>
    <row r="80" spans="1:3">
      <c r="A80" s="157"/>
      <c r="B80" s="17"/>
      <c r="C80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topLeftCell="A10" zoomScale="80" zoomScaleNormal="80" zoomScaleSheetLayoutView="80" workbookViewId="0">
      <selection activeCell="B35" sqref="B35"/>
    </sheetView>
  </sheetViews>
  <sheetFormatPr defaultRowHeight="13.2"/>
  <cols>
    <col min="1" max="1" width="83.109375" style="1" bestFit="1" customWidth="1"/>
    <col min="2" max="3" width="19.44140625" style="1" customWidth="1"/>
    <col min="4" max="16384" width="8.88671875" style="1"/>
  </cols>
  <sheetData>
    <row r="1" spans="1:3" ht="40.200000000000003" customHeight="1">
      <c r="A1" s="60" t="s">
        <v>87</v>
      </c>
      <c r="B1" s="150" t="s">
        <v>88</v>
      </c>
      <c r="C1" s="150"/>
    </row>
    <row r="3" spans="1:3">
      <c r="A3" s="3" t="s">
        <v>98</v>
      </c>
    </row>
    <row r="4" spans="1:3">
      <c r="A4" s="145" t="s">
        <v>121</v>
      </c>
    </row>
    <row r="6" spans="1:3" ht="31.2" customHeight="1">
      <c r="B6" s="151" t="s">
        <v>130</v>
      </c>
      <c r="C6" s="152"/>
    </row>
    <row r="7" spans="1:3" ht="13.8" thickBot="1">
      <c r="A7" s="77" t="s">
        <v>0</v>
      </c>
      <c r="B7" s="78" t="s">
        <v>129</v>
      </c>
      <c r="C7" s="79" t="s">
        <v>100</v>
      </c>
    </row>
    <row r="8" spans="1:3">
      <c r="A8" s="56"/>
      <c r="B8" s="58"/>
      <c r="C8" s="59"/>
    </row>
    <row r="9" spans="1:3">
      <c r="A9" s="60" t="s">
        <v>44</v>
      </c>
      <c r="B9" s="61"/>
      <c r="C9" s="62"/>
    </row>
    <row r="10" spans="1:3">
      <c r="A10" s="56" t="s">
        <v>45</v>
      </c>
      <c r="B10" s="10">
        <v>4716855</v>
      </c>
      <c r="C10" s="14">
        <v>4387005</v>
      </c>
    </row>
    <row r="11" spans="1:3" ht="13.8" thickBot="1">
      <c r="A11" s="63" t="s">
        <v>46</v>
      </c>
      <c r="B11" s="30">
        <v>-1530323</v>
      </c>
      <c r="C11" s="64">
        <v>-1693094</v>
      </c>
    </row>
    <row r="12" spans="1:3">
      <c r="A12" s="60" t="s">
        <v>47</v>
      </c>
      <c r="B12" s="23">
        <f>SUM(B10:B11)</f>
        <v>3186532</v>
      </c>
      <c r="C12" s="23">
        <f>SUM(C10:C11)</f>
        <v>2693911</v>
      </c>
    </row>
    <row r="13" spans="1:3">
      <c r="A13" s="60"/>
      <c r="B13" s="40"/>
      <c r="C13" s="15"/>
    </row>
    <row r="14" spans="1:3">
      <c r="A14" s="56" t="s">
        <v>48</v>
      </c>
      <c r="B14" s="10">
        <v>-967716</v>
      </c>
      <c r="C14" s="15">
        <v>-610390</v>
      </c>
    </row>
    <row r="15" spans="1:3">
      <c r="A15" s="57" t="s">
        <v>49</v>
      </c>
      <c r="B15" s="10">
        <v>-78395</v>
      </c>
      <c r="C15" s="15">
        <v>-61487</v>
      </c>
    </row>
    <row r="16" spans="1:3" ht="13.8" thickBot="1">
      <c r="A16" s="63" t="s">
        <v>50</v>
      </c>
      <c r="B16" s="30">
        <v>0</v>
      </c>
      <c r="C16" s="64">
        <v>0</v>
      </c>
    </row>
    <row r="17" spans="1:3">
      <c r="A17" s="60" t="s">
        <v>51</v>
      </c>
      <c r="B17" s="23">
        <f>SUM(B12:B16)</f>
        <v>2140421</v>
      </c>
      <c r="C17" s="21">
        <f>SUM(C12:C16)</f>
        <v>2022034</v>
      </c>
    </row>
    <row r="18" spans="1:3">
      <c r="A18" s="60"/>
      <c r="B18" s="40"/>
      <c r="C18" s="15"/>
    </row>
    <row r="19" spans="1:3">
      <c r="A19" s="56" t="s">
        <v>52</v>
      </c>
      <c r="B19" s="10">
        <v>-3568</v>
      </c>
      <c r="C19" s="15">
        <v>-229038</v>
      </c>
    </row>
    <row r="20" spans="1:3">
      <c r="A20" s="56" t="s">
        <v>53</v>
      </c>
      <c r="B20" s="10">
        <v>-839627</v>
      </c>
      <c r="C20" s="15">
        <v>-960438</v>
      </c>
    </row>
    <row r="21" spans="1:3">
      <c r="A21" s="56" t="s">
        <v>54</v>
      </c>
      <c r="B21" s="10">
        <v>46087</v>
      </c>
      <c r="C21" s="15">
        <v>90503</v>
      </c>
    </row>
    <row r="22" spans="1:3">
      <c r="A22" s="56" t="s">
        <v>55</v>
      </c>
      <c r="B22" s="10">
        <v>0</v>
      </c>
      <c r="C22" s="15">
        <v>0</v>
      </c>
    </row>
    <row r="23" spans="1:3" ht="13.8" thickBot="1">
      <c r="A23" s="63" t="s">
        <v>56</v>
      </c>
      <c r="B23" s="30">
        <v>-70640</v>
      </c>
      <c r="C23" s="64">
        <v>16117</v>
      </c>
    </row>
    <row r="24" spans="1:3">
      <c r="A24" s="80" t="s">
        <v>99</v>
      </c>
      <c r="B24" s="23">
        <f>SUM(B17:B23)</f>
        <v>1272673</v>
      </c>
      <c r="C24" s="21">
        <f>SUM(C17:C23)</f>
        <v>939178</v>
      </c>
    </row>
    <row r="25" spans="1:3">
      <c r="A25" s="56"/>
      <c r="B25" s="40"/>
      <c r="C25" s="15"/>
    </row>
    <row r="26" spans="1:3" ht="13.8" thickBot="1">
      <c r="A26" s="63" t="s">
        <v>57</v>
      </c>
      <c r="B26" s="30">
        <v>-50157</v>
      </c>
      <c r="C26" s="64">
        <v>50649</v>
      </c>
    </row>
    <row r="27" spans="1:3" ht="13.8" thickBot="1">
      <c r="A27" s="81" t="s">
        <v>66</v>
      </c>
      <c r="B27" s="30">
        <f>SUM(B24:B26)</f>
        <v>1222516</v>
      </c>
      <c r="C27" s="30">
        <f>SUM(C24:C26)</f>
        <v>989827</v>
      </c>
    </row>
    <row r="28" spans="1:3">
      <c r="A28" s="82"/>
      <c r="B28" s="65"/>
      <c r="C28" s="83"/>
    </row>
    <row r="29" spans="1:3">
      <c r="A29" s="7" t="s">
        <v>58</v>
      </c>
      <c r="B29" s="65"/>
      <c r="C29" s="83"/>
    </row>
    <row r="30" spans="1:3" ht="13.8" thickBot="1">
      <c r="A30" s="84" t="s">
        <v>59</v>
      </c>
      <c r="B30" s="30"/>
      <c r="C30" s="64">
        <v>0</v>
      </c>
    </row>
    <row r="31" spans="1:3">
      <c r="A31" s="7" t="s">
        <v>60</v>
      </c>
      <c r="B31" s="85">
        <f>SUM(B27:B30)</f>
        <v>1222516</v>
      </c>
      <c r="C31" s="85">
        <f>SUM(C27:C30)</f>
        <v>989827</v>
      </c>
    </row>
    <row r="32" spans="1:3">
      <c r="A32" s="82"/>
      <c r="B32" s="65"/>
      <c r="C32" s="83"/>
    </row>
    <row r="33" spans="1:3">
      <c r="A33" s="86" t="s">
        <v>61</v>
      </c>
      <c r="B33" s="4"/>
      <c r="C33" s="71"/>
    </row>
    <row r="34" spans="1:3">
      <c r="A34" s="87" t="s">
        <v>62</v>
      </c>
      <c r="B34" s="88">
        <f>B31</f>
        <v>1222516</v>
      </c>
      <c r="C34" s="89">
        <v>989827</v>
      </c>
    </row>
    <row r="35" spans="1:3" ht="13.8" thickBot="1">
      <c r="A35" s="90" t="s">
        <v>26</v>
      </c>
      <c r="B35" s="91">
        <v>0</v>
      </c>
      <c r="C35" s="91">
        <v>0</v>
      </c>
    </row>
    <row r="36" spans="1:3" ht="13.8" thickBot="1">
      <c r="A36" s="92"/>
      <c r="B36" s="93">
        <f>SUM(B34:B35)</f>
        <v>1222516</v>
      </c>
      <c r="C36" s="93">
        <f>SUM(C34:C35)</f>
        <v>989827</v>
      </c>
    </row>
    <row r="37" spans="1:3" ht="13.8" thickTop="1">
      <c r="A37" s="82"/>
      <c r="B37" s="66"/>
      <c r="C37" s="66">
        <f>C36-C31</f>
        <v>0</v>
      </c>
    </row>
    <row r="39" spans="1:3">
      <c r="A39" s="139" t="s">
        <v>113</v>
      </c>
      <c r="B39" s="141">
        <f>B41+B44</f>
        <v>8.3859992344660402E-3</v>
      </c>
      <c r="C39" s="141">
        <f>C41+C44</f>
        <v>6.7898403491273877E-3</v>
      </c>
    </row>
    <row r="40" spans="1:3">
      <c r="A40" s="140" t="s">
        <v>114</v>
      </c>
      <c r="B40" s="2"/>
      <c r="C40" s="2"/>
    </row>
    <row r="41" spans="1:3">
      <c r="A41" s="140" t="s">
        <v>115</v>
      </c>
      <c r="B41" s="142">
        <f>B42+B43</f>
        <v>8.3859992344660402E-3</v>
      </c>
      <c r="C41" s="142">
        <f>C42+C43</f>
        <v>6.7898403491273877E-3</v>
      </c>
    </row>
    <row r="42" spans="1:3">
      <c r="A42" s="140" t="s">
        <v>116</v>
      </c>
      <c r="B42" s="142">
        <f>B36/145780600</f>
        <v>8.3859992344660402E-3</v>
      </c>
      <c r="C42" s="142">
        <f>C36/145780600</f>
        <v>6.7898403491273877E-3</v>
      </c>
    </row>
    <row r="43" spans="1:3">
      <c r="A43" s="140" t="s">
        <v>117</v>
      </c>
      <c r="B43" s="143">
        <v>0</v>
      </c>
      <c r="C43" s="143">
        <v>0</v>
      </c>
    </row>
    <row r="44" spans="1:3">
      <c r="A44" s="140" t="s">
        <v>118</v>
      </c>
      <c r="B44" s="143">
        <v>0</v>
      </c>
      <c r="C44" s="143">
        <v>0</v>
      </c>
    </row>
    <row r="45" spans="1:3">
      <c r="A45" s="140" t="s">
        <v>116</v>
      </c>
      <c r="B45" s="143">
        <v>0</v>
      </c>
      <c r="C45" s="143">
        <v>0</v>
      </c>
    </row>
    <row r="46" spans="1:3">
      <c r="A46" s="140" t="s">
        <v>117</v>
      </c>
      <c r="B46" s="143">
        <v>0</v>
      </c>
      <c r="C46" s="143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16" zoomScale="80" zoomScaleNormal="70" zoomScaleSheetLayoutView="80" workbookViewId="0">
      <selection activeCell="B32" sqref="B32"/>
    </sheetView>
  </sheetViews>
  <sheetFormatPr defaultColWidth="9.109375" defaultRowHeight="13.2"/>
  <cols>
    <col min="1" max="1" width="75" style="97" bestFit="1" customWidth="1"/>
    <col min="2" max="2" width="18.109375" style="69" bestFit="1" customWidth="1"/>
    <col min="3" max="3" width="18.109375" style="69" customWidth="1"/>
    <col min="4" max="16384" width="9.109375" style="69"/>
  </cols>
  <sheetData>
    <row r="1" spans="1:3" ht="48" customHeight="1">
      <c r="A1" s="60" t="s">
        <v>87</v>
      </c>
      <c r="B1" s="150" t="s">
        <v>88</v>
      </c>
      <c r="C1" s="150"/>
    </row>
    <row r="2" spans="1:3">
      <c r="A2" s="13"/>
      <c r="B2" s="13"/>
      <c r="C2" s="13"/>
    </row>
    <row r="3" spans="1:3">
      <c r="A3" s="3" t="s">
        <v>104</v>
      </c>
      <c r="B3" s="13"/>
      <c r="C3" s="13"/>
    </row>
    <row r="4" spans="1:3">
      <c r="A4" s="145" t="s">
        <v>121</v>
      </c>
      <c r="B4" s="13"/>
      <c r="C4" s="13"/>
    </row>
    <row r="7" spans="1:3" ht="45" customHeight="1">
      <c r="A7" s="102"/>
      <c r="B7" s="151" t="s">
        <v>130</v>
      </c>
      <c r="C7" s="152"/>
    </row>
    <row r="8" spans="1:3" ht="13.8" thickBot="1">
      <c r="A8" s="103" t="s">
        <v>0</v>
      </c>
      <c r="B8" s="78" t="s">
        <v>129</v>
      </c>
      <c r="C8" s="79" t="s">
        <v>100</v>
      </c>
    </row>
    <row r="9" spans="1:3">
      <c r="A9" s="94" t="s">
        <v>65</v>
      </c>
      <c r="B9" s="98"/>
      <c r="C9" s="98"/>
    </row>
    <row r="10" spans="1:3">
      <c r="A10" s="95" t="s">
        <v>66</v>
      </c>
      <c r="B10" s="105">
        <v>1272673</v>
      </c>
      <c r="C10" s="105">
        <v>939178</v>
      </c>
    </row>
    <row r="11" spans="1:3" ht="13.8" thickBot="1">
      <c r="A11" s="109" t="s">
        <v>67</v>
      </c>
      <c r="B11" s="105">
        <v>0</v>
      </c>
      <c r="C11" s="105">
        <v>0</v>
      </c>
    </row>
    <row r="12" spans="1:3">
      <c r="A12" s="95" t="s">
        <v>68</v>
      </c>
      <c r="B12" s="105">
        <f>SUM(B10:B11)</f>
        <v>1272673</v>
      </c>
      <c r="C12" s="105">
        <f>SUM(C10:C11)</f>
        <v>939178</v>
      </c>
    </row>
    <row r="13" spans="1:3">
      <c r="A13" s="95"/>
      <c r="B13" s="105"/>
      <c r="C13" s="105"/>
    </row>
    <row r="14" spans="1:3">
      <c r="A14" s="94" t="s">
        <v>69</v>
      </c>
      <c r="B14" s="106"/>
      <c r="C14" s="106"/>
    </row>
    <row r="15" spans="1:3">
      <c r="A15" s="95" t="s">
        <v>70</v>
      </c>
      <c r="B15" s="105">
        <v>413402</v>
      </c>
      <c r="C15" s="105">
        <v>685323</v>
      </c>
    </row>
    <row r="16" spans="1:3">
      <c r="A16" s="95" t="s">
        <v>132</v>
      </c>
      <c r="B16" s="105">
        <v>4743</v>
      </c>
      <c r="C16" s="105">
        <v>2646</v>
      </c>
    </row>
    <row r="17" spans="1:3">
      <c r="A17" s="95" t="s">
        <v>143</v>
      </c>
      <c r="B17" s="105">
        <v>-31216</v>
      </c>
      <c r="C17" s="105">
        <v>0</v>
      </c>
    </row>
    <row r="18" spans="1:3">
      <c r="A18" s="95" t="s">
        <v>133</v>
      </c>
      <c r="B18" s="105">
        <v>145051</v>
      </c>
      <c r="C18" s="105">
        <v>3873</v>
      </c>
    </row>
    <row r="19" spans="1:3">
      <c r="A19" s="95" t="s">
        <v>54</v>
      </c>
      <c r="B19" s="105">
        <v>-46087</v>
      </c>
      <c r="C19" s="105">
        <v>-90503</v>
      </c>
    </row>
    <row r="20" spans="1:3">
      <c r="A20" s="95" t="s">
        <v>71</v>
      </c>
      <c r="B20" s="105">
        <v>839627</v>
      </c>
      <c r="C20" s="105">
        <v>960438</v>
      </c>
    </row>
    <row r="21" spans="1:3">
      <c r="A21" s="95" t="s">
        <v>72</v>
      </c>
      <c r="B21" s="105">
        <v>750</v>
      </c>
      <c r="C21" s="105">
        <v>226744</v>
      </c>
    </row>
    <row r="22" spans="1:3" ht="13.8" thickBot="1">
      <c r="A22" s="111" t="s">
        <v>105</v>
      </c>
      <c r="B22" s="110">
        <v>-440025</v>
      </c>
      <c r="C22" s="110">
        <v>-29430</v>
      </c>
    </row>
    <row r="23" spans="1:3">
      <c r="A23" s="95"/>
      <c r="B23" s="105">
        <f>SUM(B12:B22)</f>
        <v>2158918</v>
      </c>
      <c r="C23" s="105">
        <f>SUM(C12:C22)</f>
        <v>2698269</v>
      </c>
    </row>
    <row r="24" spans="1:3">
      <c r="A24" s="95" t="s">
        <v>73</v>
      </c>
      <c r="B24" s="105">
        <v>5449</v>
      </c>
      <c r="C24" s="105" t="s">
        <v>134</v>
      </c>
    </row>
    <row r="25" spans="1:3" ht="13.8" thickBot="1">
      <c r="A25" s="109" t="s">
        <v>74</v>
      </c>
      <c r="B25" s="110">
        <v>-1026016</v>
      </c>
      <c r="C25" s="110">
        <v>-1161961</v>
      </c>
    </row>
    <row r="26" spans="1:3" ht="13.8" thickBot="1">
      <c r="A26" s="112" t="s">
        <v>75</v>
      </c>
      <c r="B26" s="113">
        <f>SUM(B23:B25)</f>
        <v>1138351</v>
      </c>
      <c r="C26" s="114">
        <f>SUM(C23:C25)</f>
        <v>1536308</v>
      </c>
    </row>
    <row r="27" spans="1:3">
      <c r="A27" s="96"/>
      <c r="B27" s="107"/>
      <c r="C27" s="107"/>
    </row>
    <row r="28" spans="1:3">
      <c r="A28" s="94" t="s">
        <v>76</v>
      </c>
      <c r="B28" s="106"/>
      <c r="C28" s="105"/>
    </row>
    <row r="29" spans="1:3">
      <c r="A29" s="95" t="s">
        <v>135</v>
      </c>
      <c r="B29" s="105">
        <v>-1215186</v>
      </c>
      <c r="C29" s="105">
        <v>-1534150</v>
      </c>
    </row>
    <row r="30" spans="1:3">
      <c r="A30" s="95" t="s">
        <v>77</v>
      </c>
      <c r="B30" s="105">
        <v>-877</v>
      </c>
      <c r="C30" s="105">
        <v>-785</v>
      </c>
    </row>
    <row r="31" spans="1:3">
      <c r="A31" s="95" t="s">
        <v>136</v>
      </c>
      <c r="B31" s="105" t="s">
        <v>131</v>
      </c>
      <c r="C31" s="105">
        <v>3500</v>
      </c>
    </row>
    <row r="32" spans="1:3">
      <c r="A32" s="95" t="s">
        <v>137</v>
      </c>
      <c r="B32" s="105">
        <v>-125123</v>
      </c>
      <c r="C32" s="105">
        <v>-210996</v>
      </c>
    </row>
    <row r="33" spans="1:3">
      <c r="A33" s="95" t="s">
        <v>138</v>
      </c>
      <c r="B33" s="105">
        <v>-2800001</v>
      </c>
      <c r="C33" s="105" t="s">
        <v>131</v>
      </c>
    </row>
    <row r="34" spans="1:3">
      <c r="A34" s="95" t="s">
        <v>139</v>
      </c>
      <c r="B34" s="105">
        <v>3308002</v>
      </c>
      <c r="C34" s="105" t="s">
        <v>131</v>
      </c>
    </row>
    <row r="35" spans="1:3" s="99" customFormat="1">
      <c r="A35" s="95" t="s">
        <v>10</v>
      </c>
      <c r="B35" s="105" t="s">
        <v>131</v>
      </c>
      <c r="C35" s="105">
        <v>7239</v>
      </c>
    </row>
    <row r="36" spans="1:3" s="99" customFormat="1" ht="13.8" thickBot="1">
      <c r="A36" s="95"/>
      <c r="B36" s="105"/>
      <c r="C36" s="105"/>
    </row>
    <row r="37" spans="1:3" s="99" customFormat="1" ht="13.8" thickBot="1">
      <c r="A37" s="112" t="s">
        <v>78</v>
      </c>
      <c r="B37" s="113">
        <f>SUM(B29:B36)</f>
        <v>-833185</v>
      </c>
      <c r="C37" s="114">
        <f>SUM(C29:C36)</f>
        <v>-1735192</v>
      </c>
    </row>
    <row r="38" spans="1:3" s="99" customFormat="1">
      <c r="A38" s="96"/>
      <c r="B38" s="107"/>
      <c r="C38" s="107"/>
    </row>
    <row r="39" spans="1:3" s="99" customFormat="1">
      <c r="A39" s="94" t="s">
        <v>79</v>
      </c>
      <c r="B39" s="106"/>
      <c r="C39" s="105"/>
    </row>
    <row r="40" spans="1:3">
      <c r="A40" s="95" t="s">
        <v>81</v>
      </c>
      <c r="B40" s="105">
        <v>432392</v>
      </c>
      <c r="C40" s="105">
        <v>1466711</v>
      </c>
    </row>
    <row r="41" spans="1:3">
      <c r="A41" s="95" t="s">
        <v>140</v>
      </c>
      <c r="B41" s="105">
        <v>-340000</v>
      </c>
      <c r="C41" s="105">
        <v>-1200090</v>
      </c>
    </row>
    <row r="42" spans="1:3" ht="13.8" thickBot="1">
      <c r="A42" s="95" t="s">
        <v>80</v>
      </c>
      <c r="B42" s="105" t="s">
        <v>131</v>
      </c>
      <c r="C42" s="105">
        <v>-2027</v>
      </c>
    </row>
    <row r="43" spans="1:3" ht="23.25" customHeight="1" thickBot="1">
      <c r="A43" s="115" t="s">
        <v>82</v>
      </c>
      <c r="B43" s="113">
        <f>SUM(B40:B42)</f>
        <v>92392</v>
      </c>
      <c r="C43" s="113">
        <f>SUM(C40:C42)</f>
        <v>264594</v>
      </c>
    </row>
    <row r="44" spans="1:3">
      <c r="A44" s="96" t="s">
        <v>83</v>
      </c>
      <c r="B44" s="107">
        <f>B43+B37+B26</f>
        <v>397558</v>
      </c>
      <c r="C44" s="107">
        <f>C43+C37+C26</f>
        <v>65710</v>
      </c>
    </row>
    <row r="45" spans="1:3">
      <c r="A45" s="95" t="s">
        <v>84</v>
      </c>
      <c r="B45" s="105">
        <v>0</v>
      </c>
      <c r="C45" s="105">
        <v>0</v>
      </c>
    </row>
    <row r="46" spans="1:3" ht="13.8" thickBot="1">
      <c r="A46" s="109" t="s">
        <v>85</v>
      </c>
      <c r="B46" s="110">
        <v>170301</v>
      </c>
      <c r="C46" s="110">
        <v>98970</v>
      </c>
    </row>
    <row r="47" spans="1:3" ht="13.8" thickBot="1">
      <c r="A47" s="116" t="s">
        <v>86</v>
      </c>
      <c r="B47" s="117">
        <f>B46+B44</f>
        <v>567859</v>
      </c>
      <c r="C47" s="117">
        <f>C46+C44</f>
        <v>164680</v>
      </c>
    </row>
    <row r="48" spans="1:3">
      <c r="A48" s="100"/>
      <c r="B48" s="108">
        <f>B47-'Отчет о фин положении'!B28</f>
        <v>0</v>
      </c>
      <c r="C48" s="108"/>
    </row>
    <row r="49" spans="2:3">
      <c r="B49" s="101"/>
      <c r="C49" s="101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80" zoomScaleSheetLayoutView="80" workbookViewId="0">
      <selection activeCell="C11" sqref="C11"/>
    </sheetView>
  </sheetViews>
  <sheetFormatPr defaultRowHeight="13.2"/>
  <cols>
    <col min="1" max="1" width="69" style="1" customWidth="1"/>
    <col min="2" max="6" width="18.6640625" style="1" customWidth="1"/>
    <col min="7" max="16384" width="8.88671875" style="1"/>
  </cols>
  <sheetData>
    <row r="1" spans="1:6" ht="55.2" customHeight="1">
      <c r="A1" s="60" t="s">
        <v>87</v>
      </c>
      <c r="E1" s="150" t="s">
        <v>88</v>
      </c>
      <c r="F1" s="150"/>
    </row>
    <row r="3" spans="1:6">
      <c r="A3" s="3" t="s">
        <v>101</v>
      </c>
    </row>
    <row r="4" spans="1:6">
      <c r="A4" s="145" t="s">
        <v>121</v>
      </c>
    </row>
    <row r="6" spans="1:6" ht="13.8" thickBot="1">
      <c r="A6" s="118"/>
      <c r="B6" s="153" t="s">
        <v>102</v>
      </c>
      <c r="C6" s="153"/>
      <c r="D6" s="153"/>
      <c r="E6" s="154" t="s">
        <v>106</v>
      </c>
      <c r="F6" s="154" t="s">
        <v>103</v>
      </c>
    </row>
    <row r="7" spans="1:6" ht="53.4" thickBot="1">
      <c r="A7" s="103" t="s">
        <v>0</v>
      </c>
      <c r="B7" s="104" t="s">
        <v>107</v>
      </c>
      <c r="C7" s="119" t="s">
        <v>108</v>
      </c>
      <c r="D7" s="120" t="s">
        <v>63</v>
      </c>
      <c r="E7" s="155"/>
      <c r="F7" s="156"/>
    </row>
    <row r="8" spans="1:6">
      <c r="A8" s="68" t="s">
        <v>109</v>
      </c>
      <c r="B8" s="68"/>
      <c r="C8" s="68"/>
      <c r="D8" s="67"/>
      <c r="E8" s="68"/>
      <c r="F8" s="67"/>
    </row>
    <row r="9" spans="1:6" ht="13.8" thickBot="1">
      <c r="A9" s="121" t="s">
        <v>112</v>
      </c>
      <c r="B9" s="122">
        <v>5774370</v>
      </c>
      <c r="C9" s="122">
        <v>7229618</v>
      </c>
      <c r="D9" s="122">
        <f>SUM(B9:C9)</f>
        <v>13003988</v>
      </c>
      <c r="E9" s="122">
        <v>-16775</v>
      </c>
      <c r="F9" s="122">
        <f>D9+E9</f>
        <v>12987213</v>
      </c>
    </row>
    <row r="10" spans="1:6">
      <c r="A10" s="68" t="s">
        <v>109</v>
      </c>
      <c r="B10" s="123"/>
      <c r="C10" s="123"/>
      <c r="D10" s="123"/>
      <c r="E10" s="123"/>
      <c r="F10" s="123"/>
    </row>
    <row r="11" spans="1:6" ht="13.8" thickBot="1">
      <c r="A11" s="68" t="s">
        <v>110</v>
      </c>
      <c r="B11" s="124">
        <v>0</v>
      </c>
      <c r="C11" s="123">
        <v>8440491</v>
      </c>
      <c r="D11" s="123">
        <f>SUM(B11:C11)</f>
        <v>8440491</v>
      </c>
      <c r="E11" s="123">
        <v>24300</v>
      </c>
      <c r="F11" s="123">
        <f>D11+E11</f>
        <v>8464791</v>
      </c>
    </row>
    <row r="12" spans="1:6" ht="13.8" thickBot="1">
      <c r="A12" s="125" t="s">
        <v>111</v>
      </c>
      <c r="B12" s="126">
        <f>B11</f>
        <v>0</v>
      </c>
      <c r="C12" s="126">
        <f t="shared" ref="C12:F12" si="0">C11</f>
        <v>8440491</v>
      </c>
      <c r="D12" s="126">
        <f t="shared" si="0"/>
        <v>8440491</v>
      </c>
      <c r="E12" s="126">
        <f t="shared" si="0"/>
        <v>24300</v>
      </c>
      <c r="F12" s="126">
        <f t="shared" si="0"/>
        <v>8464791</v>
      </c>
    </row>
    <row r="13" spans="1:6" ht="13.8" thickBot="1">
      <c r="A13" s="127" t="s">
        <v>64</v>
      </c>
      <c r="B13" s="128"/>
      <c r="C13" s="128">
        <v>-9426143</v>
      </c>
      <c r="D13" s="128">
        <f>SUM(B13:C13)</f>
        <v>-9426143</v>
      </c>
      <c r="E13" s="149">
        <v>-8630</v>
      </c>
      <c r="F13" s="128">
        <f>D13+E13</f>
        <v>-9434773</v>
      </c>
    </row>
    <row r="14" spans="1:6">
      <c r="A14" s="68" t="s">
        <v>120</v>
      </c>
      <c r="B14" s="148"/>
      <c r="C14" s="148"/>
      <c r="D14" s="148"/>
      <c r="E14" s="149">
        <f>-7525-E13</f>
        <v>1105</v>
      </c>
      <c r="F14" s="128">
        <f>D14+E14</f>
        <v>1105</v>
      </c>
    </row>
    <row r="15" spans="1:6" ht="13.8" thickBot="1">
      <c r="A15" s="68" t="s">
        <v>141</v>
      </c>
      <c r="B15" s="129">
        <f>B9+B12+B13</f>
        <v>5774370</v>
      </c>
      <c r="C15" s="129">
        <f>C9+C12+C13</f>
        <v>6243966</v>
      </c>
      <c r="D15" s="129">
        <f>D9+D12+D13</f>
        <v>12018336</v>
      </c>
      <c r="E15" s="129">
        <f>E9+E12+E13+E14</f>
        <v>0</v>
      </c>
      <c r="F15" s="129">
        <f>F9+F12+F13+F14</f>
        <v>12018336</v>
      </c>
    </row>
    <row r="16" spans="1:6">
      <c r="A16" s="130" t="s">
        <v>109</v>
      </c>
      <c r="B16" s="126"/>
      <c r="C16" s="126"/>
      <c r="D16" s="126"/>
      <c r="E16" s="126"/>
      <c r="F16" s="138">
        <f>F15-'Отчет о фин положении'!C40</f>
        <v>0</v>
      </c>
    </row>
    <row r="17" spans="1:6">
      <c r="A17" s="67"/>
      <c r="B17" s="4"/>
      <c r="C17" s="4"/>
      <c r="D17" s="4"/>
      <c r="E17" s="4"/>
      <c r="F17" s="4"/>
    </row>
    <row r="18" spans="1:6" ht="13.8" thickBot="1">
      <c r="A18" s="131" t="s">
        <v>142</v>
      </c>
      <c r="B18" s="132">
        <f>B15</f>
        <v>5774370</v>
      </c>
      <c r="C18" s="132">
        <f>C15</f>
        <v>6243966</v>
      </c>
      <c r="D18" s="132">
        <f>D15</f>
        <v>12018336</v>
      </c>
      <c r="E18" s="132"/>
      <c r="F18" s="132">
        <f>F15</f>
        <v>12018336</v>
      </c>
    </row>
    <row r="19" spans="1:6">
      <c r="A19" s="67" t="s">
        <v>109</v>
      </c>
      <c r="B19" s="124"/>
      <c r="C19" s="124"/>
      <c r="D19" s="124"/>
      <c r="E19" s="124"/>
      <c r="F19" s="124"/>
    </row>
    <row r="20" spans="1:6" ht="13.8" thickBot="1">
      <c r="A20" s="67" t="s">
        <v>110</v>
      </c>
      <c r="B20" s="124">
        <v>0</v>
      </c>
      <c r="C20" s="124">
        <f>'Отчет о совокупном доходе'!B34</f>
        <v>1222516</v>
      </c>
      <c r="D20" s="124">
        <f>SUM(B20:C20)</f>
        <v>1222516</v>
      </c>
      <c r="E20" s="124">
        <f>'Отчет о совокупном доходе'!B35</f>
        <v>0</v>
      </c>
      <c r="F20" s="124">
        <f>D20+E20</f>
        <v>1222516</v>
      </c>
    </row>
    <row r="21" spans="1:6">
      <c r="A21" s="130" t="s">
        <v>111</v>
      </c>
      <c r="B21" s="133">
        <f>B20</f>
        <v>0</v>
      </c>
      <c r="C21" s="133">
        <f t="shared" ref="C21:F21" si="1">C20</f>
        <v>1222516</v>
      </c>
      <c r="D21" s="133">
        <f t="shared" si="1"/>
        <v>1222516</v>
      </c>
      <c r="E21" s="133">
        <f t="shared" si="1"/>
        <v>0</v>
      </c>
      <c r="F21" s="133">
        <f t="shared" si="1"/>
        <v>1222516</v>
      </c>
    </row>
    <row r="22" spans="1:6" ht="13.8" thickBot="1">
      <c r="A22" s="131" t="s">
        <v>64</v>
      </c>
      <c r="B22" s="134">
        <v>0</v>
      </c>
      <c r="C22" s="134"/>
      <c r="D22" s="134">
        <f>B22+C22</f>
        <v>0</v>
      </c>
      <c r="E22" s="134"/>
      <c r="F22" s="134">
        <f>E22+D22</f>
        <v>0</v>
      </c>
    </row>
    <row r="23" spans="1:6" ht="13.8" thickBot="1">
      <c r="A23" s="67" t="s">
        <v>120</v>
      </c>
      <c r="B23" s="134"/>
      <c r="C23" s="134"/>
      <c r="D23" s="134">
        <f>B23+C23</f>
        <v>0</v>
      </c>
      <c r="E23" s="134">
        <f>-C23</f>
        <v>0</v>
      </c>
      <c r="F23" s="134">
        <v>0</v>
      </c>
    </row>
    <row r="24" spans="1:6" ht="13.8" thickBot="1">
      <c r="A24" s="135" t="s">
        <v>122</v>
      </c>
      <c r="B24" s="136">
        <f>B18+B21+B22</f>
        <v>5774370</v>
      </c>
      <c r="C24" s="136" t="s">
        <v>109</v>
      </c>
      <c r="D24" s="136">
        <f>D18+D21+D22+D23</f>
        <v>13240852</v>
      </c>
      <c r="E24" s="136">
        <f>E18+E21+E22+E23</f>
        <v>0</v>
      </c>
      <c r="F24" s="136">
        <f>F18+F21+F22</f>
        <v>13240852</v>
      </c>
    </row>
    <row r="25" spans="1:6" ht="13.8" thickTop="1">
      <c r="F25" s="137">
        <f>F24-'Отчет о фин положении'!B40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2019-05-21T08:22:17Z</dcterms:modified>
</cp:coreProperties>
</file>